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545" tabRatio="877" activeTab="0"/>
  </bookViews>
  <sheets>
    <sheet name="Table of Contents" sheetId="1" r:id="rId1"/>
    <sheet name="Article Mapping" sheetId="2" r:id="rId2"/>
    <sheet name="Table 1" sheetId="3" r:id="rId3"/>
    <sheet name="Table 2" sheetId="4" r:id="rId4"/>
    <sheet name="Table 3" sheetId="5" r:id="rId5"/>
    <sheet name="Table 4" sheetId="6" r:id="rId6"/>
    <sheet name="Table 5" sheetId="7" r:id="rId7"/>
    <sheet name="Table 6" sheetId="8" r:id="rId8"/>
    <sheet name="Table 7" sheetId="9" r:id="rId9"/>
    <sheet name="Table 8" sheetId="10" r:id="rId10"/>
    <sheet name="Table 9" sheetId="11" r:id="rId11"/>
    <sheet name="Table 10" sheetId="12" r:id="rId12"/>
    <sheet name="Table 11" sheetId="13" r:id="rId13"/>
    <sheet name="Table 12" sheetId="14" r:id="rId14"/>
    <sheet name="Table 13" sheetId="15" r:id="rId15"/>
    <sheet name="Table 14" sheetId="16" r:id="rId16"/>
    <sheet name="Table 15" sheetId="17" r:id="rId17"/>
    <sheet name="Table 16" sheetId="18" r:id="rId18"/>
    <sheet name="Table 17" sheetId="19" r:id="rId19"/>
    <sheet name="Table 18" sheetId="20" r:id="rId20"/>
    <sheet name="Table 19" sheetId="21" r:id="rId21"/>
    <sheet name="Table 20" sheetId="22" r:id="rId22"/>
    <sheet name="Table 21" sheetId="23" r:id="rId23"/>
    <sheet name="Table 22" sheetId="24" r:id="rId24"/>
    <sheet name="Table 23" sheetId="25" r:id="rId25"/>
    <sheet name="Table 24" sheetId="26" r:id="rId26"/>
    <sheet name="Notes" sheetId="27" r:id="rId27"/>
  </sheets>
  <definedNames>
    <definedName name="_AMO_UniqueIdentifier" hidden="1">"'77123665-7ffb-4202-8b03-0ab0aa50d535'"</definedName>
    <definedName name="bbbb" localSheetId="5">#REF!</definedName>
    <definedName name="bbbb" localSheetId="6">#REF!</definedName>
    <definedName name="bbbb" localSheetId="7">#REF!</definedName>
    <definedName name="bbbb" localSheetId="8">#REF!</definedName>
    <definedName name="bbbb">#REF!</definedName>
    <definedName name="bbbbb" localSheetId="5">#REF!</definedName>
    <definedName name="bbbbb" localSheetId="6">#REF!</definedName>
    <definedName name="bbbbb" localSheetId="7">#REF!</definedName>
    <definedName name="bbbbb" localSheetId="8">#REF!</definedName>
    <definedName name="bbbbb">#REF!</definedName>
    <definedName name="BIGQ" localSheetId="5">#REF!</definedName>
    <definedName name="BIGQ" localSheetId="6">#REF!</definedName>
    <definedName name="BIGQ" localSheetId="7">#REF!</definedName>
    <definedName name="BIGQ" localSheetId="8">#REF!</definedName>
    <definedName name="BIGQ">#REF!</definedName>
    <definedName name="_xlnm.Print_Area" localSheetId="1">'Article Mapping'!$A$1:$D$34</definedName>
    <definedName name="_xlnm.Print_Area" localSheetId="2">'Table 1'!$A$1:$AL$89</definedName>
    <definedName name="_xlnm.Print_Area" localSheetId="11">'Table 10'!$A$1:$J$54</definedName>
    <definedName name="_xlnm.Print_Area" localSheetId="12">'Table 11'!$A$1:$J$53</definedName>
    <definedName name="_xlnm.Print_Area" localSheetId="13">'Table 12'!$A$1:$J$53</definedName>
    <definedName name="_xlnm.Print_Area" localSheetId="14">'Table 13'!$A$1:$J$53</definedName>
    <definedName name="_xlnm.Print_Area" localSheetId="15">'Table 14'!$A$1:$J$53</definedName>
    <definedName name="_xlnm.Print_Area" localSheetId="16">'Table 15'!$A$1:$J$53</definedName>
    <definedName name="_xlnm.Print_Area" localSheetId="17">'Table 16'!$A$1:$J$53</definedName>
    <definedName name="_xlnm.Print_Area" localSheetId="18">'Table 17'!$A$1:$J$53</definedName>
    <definedName name="_xlnm.Print_Area" localSheetId="19">'Table 18'!$A$1:$E$48</definedName>
    <definedName name="_xlnm.Print_Area" localSheetId="20">'Table 19'!$A$1:$G$55</definedName>
    <definedName name="_xlnm.Print_Area" localSheetId="3">'Table 2'!$A$1:$H$53</definedName>
    <definedName name="_xlnm.Print_Area" localSheetId="21">'Table 20'!$A$1:$M$52</definedName>
    <definedName name="_xlnm.Print_Area" localSheetId="22">'Table 21'!$A$1:$J$53</definedName>
    <definedName name="_xlnm.Print_Area" localSheetId="23">'Table 22'!$A$1:$J$53</definedName>
    <definedName name="_xlnm.Print_Area" localSheetId="24">'Table 23'!$A$1:$N$13</definedName>
    <definedName name="_xlnm.Print_Area" localSheetId="4">'Table 3'!$A$1:$G$53</definedName>
    <definedName name="_xlnm.Print_Area" localSheetId="5">'Table 4'!$A$1:$G$53</definedName>
    <definedName name="_xlnm.Print_Area" localSheetId="6">'Table 5'!$A$1:$G$53</definedName>
    <definedName name="_xlnm.Print_Area" localSheetId="7">'Table 6'!$A$1:$G$53</definedName>
    <definedName name="_xlnm.Print_Area" localSheetId="8">'Table 7'!$A$1:$G$53</definedName>
    <definedName name="_xlnm.Print_Area" localSheetId="9">'Table 8'!$A$1:$J$53</definedName>
    <definedName name="_xlnm.Print_Area" localSheetId="10">'Table 9'!$A$1:$J$54</definedName>
    <definedName name="_xlnm.Print_Area" localSheetId="0">'Table of Contents'!$A$1:$B$31</definedName>
    <definedName name="_xlnm.Print_Titles" localSheetId="26">'Notes'!$A:$B</definedName>
    <definedName name="_xlnm.Print_Titles" localSheetId="2">'Table 1'!$A:$C,'Table 1'!$1:$5</definedName>
    <definedName name="rrrr" localSheetId="5">#REF!</definedName>
    <definedName name="rrrr" localSheetId="6">#REF!</definedName>
    <definedName name="rrrr" localSheetId="7">#REF!</definedName>
    <definedName name="rrrr" localSheetId="8">#REF!</definedName>
    <definedName name="rrrr">#REF!</definedName>
    <definedName name="rrrrrr" localSheetId="5">#REF!</definedName>
    <definedName name="rrrrrr" localSheetId="6">#REF!</definedName>
    <definedName name="rrrrrr" localSheetId="7">#REF!</definedName>
    <definedName name="rrrrrr" localSheetId="8">#REF!</definedName>
    <definedName name="rrrrrr">#REF!</definedName>
  </definedNames>
  <calcPr fullCalcOnLoad="1"/>
</workbook>
</file>

<file path=xl/sharedStrings.xml><?xml version="1.0" encoding="utf-8"?>
<sst xmlns="http://schemas.openxmlformats.org/spreadsheetml/2006/main" count="1382" uniqueCount="873">
  <si>
    <t>Year</t>
  </si>
  <si>
    <t>Figure 15</t>
  </si>
  <si>
    <t>Social Security</t>
  </si>
  <si>
    <t>Public assistance</t>
  </si>
  <si>
    <t>Other</t>
  </si>
  <si>
    <t>Figure 18</t>
  </si>
  <si>
    <t>With government pension only</t>
  </si>
  <si>
    <t>Percentage of sample</t>
  </si>
  <si>
    <t>Median pension</t>
  </si>
  <si>
    <t>Median pension plus Social Security</t>
  </si>
  <si>
    <t>Figure A4</t>
  </si>
  <si>
    <t>With private-sector pension only</t>
  </si>
  <si>
    <t>With both private-sector and government pension</t>
  </si>
  <si>
    <t>Lowest quintile</t>
  </si>
  <si>
    <t>Highest quintile</t>
  </si>
  <si>
    <t>Figure A3</t>
  </si>
  <si>
    <t>Figure A5</t>
  </si>
  <si>
    <t>Figure A6</t>
  </si>
  <si>
    <t>Educational Attainment of Retirees</t>
  </si>
  <si>
    <t>Less than high school</t>
  </si>
  <si>
    <t>High school diploma</t>
  </si>
  <si>
    <t>Some college or associate's degree</t>
  </si>
  <si>
    <t>Bachelor's or graduate degree</t>
  </si>
  <si>
    <t>Figure A7</t>
  </si>
  <si>
    <t>With private-sector pension</t>
  </si>
  <si>
    <t>Figure A8</t>
  </si>
  <si>
    <t>Individual income</t>
  </si>
  <si>
    <t>Figure A9</t>
  </si>
  <si>
    <t>Household income</t>
  </si>
  <si>
    <t>Table 2</t>
  </si>
  <si>
    <t>Table 3</t>
  </si>
  <si>
    <t>Table 4</t>
  </si>
  <si>
    <t>Table 5</t>
  </si>
  <si>
    <t>Table 6</t>
  </si>
  <si>
    <t>Table 7</t>
  </si>
  <si>
    <t>Table 8</t>
  </si>
  <si>
    <t>Table 9</t>
  </si>
  <si>
    <t>Table 10</t>
  </si>
  <si>
    <t>Table 11</t>
  </si>
  <si>
    <t>Table 12</t>
  </si>
  <si>
    <t>Table 13</t>
  </si>
  <si>
    <t>Table 14</t>
  </si>
  <si>
    <t>Table 15</t>
  </si>
  <si>
    <t>Table 16</t>
  </si>
  <si>
    <t>Table 17</t>
  </si>
  <si>
    <t>Table 18</t>
  </si>
  <si>
    <t>Table 19</t>
  </si>
  <si>
    <t>Table 20</t>
  </si>
  <si>
    <t>Table 21</t>
  </si>
  <si>
    <t>Under 21 years</t>
  </si>
  <si>
    <t>21 to 64 years</t>
  </si>
  <si>
    <t>Table</t>
  </si>
  <si>
    <t>Description</t>
  </si>
  <si>
    <t>Title</t>
  </si>
  <si>
    <t>Source of Data</t>
  </si>
  <si>
    <t>Where to Find Data in Current Data Release</t>
  </si>
  <si>
    <t>Figure 1</t>
  </si>
  <si>
    <t>Figure 2</t>
  </si>
  <si>
    <t>Figure 3</t>
  </si>
  <si>
    <t>Figure 4</t>
  </si>
  <si>
    <t>Figure 5</t>
  </si>
  <si>
    <t>Figure 6</t>
  </si>
  <si>
    <t>Figure 7</t>
  </si>
  <si>
    <t>Figure 8</t>
  </si>
  <si>
    <t>Figure 9</t>
  </si>
  <si>
    <t>Figure 10</t>
  </si>
  <si>
    <t>Figure 11</t>
  </si>
  <si>
    <t>Figure 12</t>
  </si>
  <si>
    <t>Figure 13</t>
  </si>
  <si>
    <t>Figure 14</t>
  </si>
  <si>
    <t>Figure 16</t>
  </si>
  <si>
    <t>Figure 17</t>
  </si>
  <si>
    <t>Figure 19</t>
  </si>
  <si>
    <t>Figure A1</t>
  </si>
  <si>
    <t>Figure A2</t>
  </si>
  <si>
    <t>Figure 20</t>
  </si>
  <si>
    <t>Table 1</t>
  </si>
  <si>
    <t>Category</t>
  </si>
  <si>
    <t>Percent participating in a pension plan</t>
  </si>
  <si>
    <t>Number of employees (millions)</t>
  </si>
  <si>
    <t>Number of employees covered by a pension plan (millions)</t>
  </si>
  <si>
    <t>Number of employees participating in a pension plan (millions)</t>
  </si>
  <si>
    <t>Not Updated</t>
  </si>
  <si>
    <t>Tables 3 to 7</t>
  </si>
  <si>
    <t>Tables 9 to 13</t>
  </si>
  <si>
    <t>Table 22</t>
  </si>
  <si>
    <t>Second quintile</t>
  </si>
  <si>
    <t>Third quintile</t>
  </si>
  <si>
    <t>Fourth quintile</t>
  </si>
  <si>
    <t>Median private pension</t>
  </si>
  <si>
    <t>Pension Assets as a Percentage of Household Sector Financial Assets</t>
  </si>
  <si>
    <t>Receipt of Income from Private-Sector Pensions Among Retirees</t>
  </si>
  <si>
    <t>Source: ICI tabulations of March Current Population Surveys</t>
  </si>
  <si>
    <t>ICI tabulations of the Current Population Survey</t>
  </si>
  <si>
    <t xml:space="preserve">Pension Coverage Has Been Stable over Time </t>
  </si>
  <si>
    <t xml:space="preserve">Private-Sector Pension Plan Participants by Type of Pension Coverage </t>
  </si>
  <si>
    <t>U.S. Department of Labor tabulations of Form 5500</t>
  </si>
  <si>
    <t>Example of Benefit Calculation in a Defined Benefit Plan</t>
  </si>
  <si>
    <t>Example of Changes in Benefits and the Components of Change in a Defined Benefit Plan</t>
  </si>
  <si>
    <t>Vesting Schedules Prior to ERISA</t>
  </si>
  <si>
    <t>Thompson 2005 tabulations of U.S. Department of Labor data</t>
  </si>
  <si>
    <t>Minimum Vesting Requirements Implemented by ERISA</t>
  </si>
  <si>
    <t>Graham 1988</t>
  </si>
  <si>
    <t>ERISA Shortened Vesting Periods for the Bulk of Defined Benefit Plan Participants</t>
  </si>
  <si>
    <t>Graham 1988 tabulations of U.S. Department of Labor data</t>
  </si>
  <si>
    <t>Minimum Vesting Requirements Under TRA '86</t>
  </si>
  <si>
    <t>TRA '86 Further Shortened Vesting Periods for the Bulk of Defined Benefit Participants</t>
  </si>
  <si>
    <t>U.S. Department of Labor</t>
  </si>
  <si>
    <t>Example Expressing Defined Benefit Accruals as Current Value</t>
  </si>
  <si>
    <t>Length of Job Tenure Among Pre-Retirees</t>
  </si>
  <si>
    <t>Source of Retirement Income by Amount of Per Capita Income</t>
  </si>
  <si>
    <t>Receipt of Income from Pension by Type of Pension</t>
  </si>
  <si>
    <t>Receipt of Income from Government and Private-Sector Pensions Among Retirees</t>
  </si>
  <si>
    <t>Receipt of Income from Private-Sector Pension by Income Quintile</t>
  </si>
  <si>
    <t>Retiree Asset Income Share Is Correlated with Interest Rates</t>
  </si>
  <si>
    <t>Receipt of Income from Any Type of Pension by Income Quintile</t>
  </si>
  <si>
    <t>Receipt of Income from Pensions by Income Quintile</t>
  </si>
  <si>
    <t>Receipt of Income from Pensions by Educational Attainment of the Household Head</t>
  </si>
  <si>
    <t>Tables 14 to 17</t>
  </si>
  <si>
    <t>Median Tenure for Private-Sector Wage and Salary Workers</t>
  </si>
  <si>
    <t>Receipt of Income from Pensions Among Retirees, Tabulated on an Individual Basis</t>
  </si>
  <si>
    <t>Receipt of Income from Pensions Among Retirees, Tabulated on a Household Basis</t>
  </si>
  <si>
    <t>Table 1, lines 9 and 17</t>
  </si>
  <si>
    <t>All</t>
  </si>
  <si>
    <t>Percent reporting employer sponsors a pension plan</t>
  </si>
  <si>
    <t>Percent participating in a pension plan conditional on employer sponsoring plan</t>
  </si>
  <si>
    <t>All wage and salary workers</t>
  </si>
  <si>
    <t>Private-sector workers</t>
  </si>
  <si>
    <r>
      <t>Percentage of total retiree</t>
    </r>
    <r>
      <rPr>
        <i/>
        <vertAlign val="superscript"/>
        <sz val="11"/>
        <color indexed="8"/>
        <rFont val="Calibri"/>
        <family val="2"/>
      </rPr>
      <t>1</t>
    </r>
    <r>
      <rPr>
        <i/>
        <sz val="11"/>
        <color indexed="8"/>
        <rFont val="Calibri"/>
        <family val="2"/>
      </rPr>
      <t xml:space="preserve"> income by source on a per capita basis</t>
    </r>
    <r>
      <rPr>
        <i/>
        <vertAlign val="superscript"/>
        <sz val="11"/>
        <color indexed="8"/>
        <rFont val="Calibri"/>
        <family val="2"/>
      </rPr>
      <t>2</t>
    </r>
  </si>
  <si>
    <r>
      <t>Median pension</t>
    </r>
    <r>
      <rPr>
        <vertAlign val="superscript"/>
        <sz val="11"/>
        <color indexed="8"/>
        <rFont val="Calibri"/>
        <family val="2"/>
      </rPr>
      <t>4</t>
    </r>
  </si>
  <si>
    <r>
      <t>Median pension plus Social Security</t>
    </r>
    <r>
      <rPr>
        <vertAlign val="superscript"/>
        <sz val="11"/>
        <color indexed="8"/>
        <rFont val="Calibri"/>
        <family val="2"/>
      </rPr>
      <t>4</t>
    </r>
  </si>
  <si>
    <t>Notes</t>
  </si>
  <si>
    <t>ICI calculations</t>
  </si>
  <si>
    <t>Per capita</t>
  </si>
  <si>
    <t>Individual</t>
  </si>
  <si>
    <t>Household</t>
  </si>
  <si>
    <t>Middle quintile</t>
  </si>
  <si>
    <t>Where to Find the Data Used in the Figures from "A Look at Private-Sector Retirement Plan Income After ERISA" published in November 2010.</t>
  </si>
  <si>
    <t>Federal Reserve Board</t>
  </si>
  <si>
    <r>
      <t>Per capita basis</t>
    </r>
    <r>
      <rPr>
        <vertAlign val="superscript"/>
        <sz val="11"/>
        <color indexed="8"/>
        <rFont val="Calibri"/>
        <family val="2"/>
      </rPr>
      <t>3</t>
    </r>
  </si>
  <si>
    <r>
      <t>Individual basis</t>
    </r>
    <r>
      <rPr>
        <vertAlign val="superscript"/>
        <sz val="11"/>
        <color indexed="8"/>
        <rFont val="Calibri"/>
        <family val="2"/>
      </rPr>
      <t>4</t>
    </r>
  </si>
  <si>
    <r>
      <t>Household basis</t>
    </r>
    <r>
      <rPr>
        <vertAlign val="superscript"/>
        <sz val="11"/>
        <color indexed="8"/>
        <rFont val="Calibri"/>
        <family val="2"/>
      </rPr>
      <t>5</t>
    </r>
  </si>
  <si>
    <t>Table 23</t>
  </si>
  <si>
    <t>Table 24</t>
  </si>
  <si>
    <t>Source: ICI tabulations of Current Population Surveys</t>
  </si>
  <si>
    <t>Men</t>
  </si>
  <si>
    <t>Women</t>
  </si>
  <si>
    <t>Tenure categories</t>
  </si>
  <si>
    <t>1 year or less</t>
  </si>
  <si>
    <t>&gt;1 to 4 years</t>
  </si>
  <si>
    <t>5 to 6 years</t>
  </si>
  <si>
    <t>7 to 9 years</t>
  </si>
  <si>
    <t>10 to 14 years</t>
  </si>
  <si>
    <t>15 to 19 years</t>
  </si>
  <si>
    <t>20 years or more</t>
  </si>
  <si>
    <t>All workers</t>
  </si>
  <si>
    <t>25 to 34 years</t>
  </si>
  <si>
    <t>35 to 44 years</t>
  </si>
  <si>
    <t>45 to 54 years</t>
  </si>
  <si>
    <t>55 to 64 years</t>
  </si>
  <si>
    <t>All 25 to 64 years</t>
  </si>
  <si>
    <t>Age</t>
  </si>
  <si>
    <t>Vesting of Active Defined Benefit Participants over Time</t>
  </si>
  <si>
    <t>Retirement Income by Source over Time</t>
  </si>
  <si>
    <t>Benefit Accrual Under a Traditional Defined Benefit Pension Plan Is Back Loaded</t>
  </si>
  <si>
    <t>Table 8, columns B, E, and H</t>
  </si>
  <si>
    <t>Federal, state, and local government workers</t>
  </si>
  <si>
    <t>Source of income</t>
  </si>
  <si>
    <t>Memo: Prime interest rate</t>
  </si>
  <si>
    <t>Percentage of workers and numbers of workers (millions), wage and salary workers, excludes self-employed workers</t>
  </si>
  <si>
    <r>
      <t>4</t>
    </r>
    <r>
      <rPr>
        <sz val="11"/>
        <color indexed="8"/>
        <rFont val="Calibri"/>
        <family val="2"/>
      </rPr>
      <t>Because of small sample sizes, these statistics are not presented.</t>
    </r>
  </si>
  <si>
    <r>
      <rPr>
        <vertAlign val="superscript"/>
        <sz val="11"/>
        <color indexed="8"/>
        <rFont val="Calibri"/>
        <family val="2"/>
      </rPr>
      <t>4</t>
    </r>
    <r>
      <rPr>
        <sz val="11"/>
        <color indexed="8"/>
        <rFont val="Calibri"/>
        <family val="2"/>
      </rPr>
      <t>Income sources for married couples are not pooled. Any income source is directly attributed only to that individual.</t>
    </r>
  </si>
  <si>
    <r>
      <rPr>
        <vertAlign val="superscript"/>
        <sz val="11"/>
        <color indexed="8"/>
        <rFont val="Calibri"/>
        <family val="2"/>
      </rPr>
      <t>2</t>
    </r>
    <r>
      <rPr>
        <sz val="11"/>
        <color indexed="8"/>
        <rFont val="Calibri"/>
        <family val="2"/>
      </rPr>
      <t>Income sources for married couples are not pooled. Any income source is directly attributed only to that individual.</t>
    </r>
  </si>
  <si>
    <t>Sources: ICI tabulations of March Current Population Surveys and Federal Reserve Board of Governors</t>
  </si>
  <si>
    <t>Per capita income</t>
  </si>
  <si>
    <t>Length of employment at current employer, in years, by age group, selected years</t>
  </si>
  <si>
    <t>Percentage of private-sector workers aged 55 to 64 by length of employment at current employer, selected years</t>
  </si>
  <si>
    <t>65 years or older</t>
  </si>
  <si>
    <t>$11,119 or less</t>
  </si>
  <si>
    <t>$29,978 or more</t>
  </si>
  <si>
    <t>$8,913 or less</t>
  </si>
  <si>
    <t>$9,259 or less</t>
  </si>
  <si>
    <t>$9,653 or less</t>
  </si>
  <si>
    <t>$10,149 or less</t>
  </si>
  <si>
    <t>$32,814 or more</t>
  </si>
  <si>
    <t>Retirement Income by Source, 1975–2015</t>
  </si>
  <si>
    <t>Retirement Income by Source for the Lowest Income Quintile, 1975–2015</t>
  </si>
  <si>
    <t>Retirement Income by Source for the Second Income Quintile, 1975–2015</t>
  </si>
  <si>
    <t>Retirement Income by Source for the Middle Income Quintile, 1975–2015</t>
  </si>
  <si>
    <t>Retirement Income by Source for the Fourth Income Quintile, 1975–2015</t>
  </si>
  <si>
    <t>Retirement Income by Source for the Highest Income Quintile, 1975–2015</t>
  </si>
  <si>
    <r>
      <t>Receipt of Income from Government and Private-Sector Pensions,</t>
    </r>
    <r>
      <rPr>
        <b/>
        <vertAlign val="superscript"/>
        <sz val="11"/>
        <color indexed="8"/>
        <rFont val="Calibri"/>
        <family val="2"/>
      </rPr>
      <t>1</t>
    </r>
    <r>
      <rPr>
        <b/>
        <sz val="11"/>
        <color indexed="8"/>
        <rFont val="Calibri"/>
        <family val="2"/>
      </rPr>
      <t xml:space="preserve"> 1975–2015</t>
    </r>
  </si>
  <si>
    <r>
      <t>Retirees</t>
    </r>
    <r>
      <rPr>
        <i/>
        <vertAlign val="superscript"/>
        <sz val="11"/>
        <color indexed="8"/>
        <rFont val="Calibri"/>
        <family val="2"/>
      </rPr>
      <t>2</t>
    </r>
    <r>
      <rPr>
        <i/>
        <sz val="11"/>
        <color indexed="8"/>
        <rFont val="Calibri"/>
        <family val="2"/>
      </rPr>
      <t xml:space="preserve"> on a per capita basis,</t>
    </r>
    <r>
      <rPr>
        <i/>
        <vertAlign val="superscript"/>
        <sz val="11"/>
        <color indexed="8"/>
        <rFont val="Calibri"/>
        <family val="2"/>
      </rPr>
      <t>3</t>
    </r>
    <r>
      <rPr>
        <i/>
        <sz val="11"/>
        <color indexed="8"/>
        <rFont val="Calibri"/>
        <family val="2"/>
      </rPr>
      <t xml:space="preserve"> 2015 dollars</t>
    </r>
  </si>
  <si>
    <r>
      <t>Receipt of Income from Government and Private-Sector Pensions</t>
    </r>
    <r>
      <rPr>
        <b/>
        <vertAlign val="superscript"/>
        <sz val="11"/>
        <color indexed="8"/>
        <rFont val="Calibri"/>
        <family val="2"/>
      </rPr>
      <t>1</t>
    </r>
    <r>
      <rPr>
        <b/>
        <sz val="11"/>
        <color indexed="8"/>
        <rFont val="Calibri"/>
        <family val="2"/>
      </rPr>
      <t xml:space="preserve"> for the Lowest Income Quintile, 1975–2015</t>
    </r>
  </si>
  <si>
    <r>
      <t>Receipt of Income from Government and Private-Sector Pensions</t>
    </r>
    <r>
      <rPr>
        <b/>
        <vertAlign val="superscript"/>
        <sz val="11"/>
        <color indexed="8"/>
        <rFont val="Calibri"/>
        <family val="2"/>
      </rPr>
      <t>1</t>
    </r>
    <r>
      <rPr>
        <b/>
        <sz val="11"/>
        <color indexed="8"/>
        <rFont val="Calibri"/>
        <family val="2"/>
      </rPr>
      <t xml:space="preserve"> for the Second Income Quintile, 1975–2015</t>
    </r>
  </si>
  <si>
    <r>
      <t>Receipt of Income from Government and Private-Sector Pensions</t>
    </r>
    <r>
      <rPr>
        <b/>
        <vertAlign val="superscript"/>
        <sz val="11"/>
        <color indexed="8"/>
        <rFont val="Calibri"/>
        <family val="2"/>
      </rPr>
      <t>1</t>
    </r>
    <r>
      <rPr>
        <b/>
        <sz val="11"/>
        <color indexed="8"/>
        <rFont val="Calibri"/>
        <family val="2"/>
      </rPr>
      <t xml:space="preserve"> for the Middle Income Quintile, 1975–2015</t>
    </r>
  </si>
  <si>
    <r>
      <t>Receipt of Income from Government and Private-Sector Pensions</t>
    </r>
    <r>
      <rPr>
        <b/>
        <vertAlign val="superscript"/>
        <sz val="11"/>
        <color indexed="8"/>
        <rFont val="Calibri"/>
        <family val="2"/>
      </rPr>
      <t>1</t>
    </r>
    <r>
      <rPr>
        <b/>
        <sz val="11"/>
        <color indexed="8"/>
        <rFont val="Calibri"/>
        <family val="2"/>
      </rPr>
      <t xml:space="preserve"> for the Fourth Income Quintile, 1975–2015</t>
    </r>
  </si>
  <si>
    <r>
      <t>Receipt of Income from Government and Private-Sector Pensions</t>
    </r>
    <r>
      <rPr>
        <b/>
        <vertAlign val="superscript"/>
        <sz val="11"/>
        <color indexed="8"/>
        <rFont val="Calibri"/>
        <family val="2"/>
      </rPr>
      <t>1</t>
    </r>
    <r>
      <rPr>
        <b/>
        <sz val="11"/>
        <color indexed="8"/>
        <rFont val="Calibri"/>
        <family val="2"/>
      </rPr>
      <t xml:space="preserve"> for the Highest Income Quintile, 1975–2015</t>
    </r>
  </si>
  <si>
    <r>
      <t>Receipt of Income from Government and Private-Sector Pensions,</t>
    </r>
    <r>
      <rPr>
        <b/>
        <vertAlign val="superscript"/>
        <sz val="11"/>
        <color indexed="8"/>
        <rFont val="Calibri"/>
        <family val="2"/>
      </rPr>
      <t>1</t>
    </r>
    <r>
      <rPr>
        <b/>
        <sz val="11"/>
        <color indexed="8"/>
        <rFont val="Calibri"/>
        <family val="2"/>
      </rPr>
      <t xml:space="preserve"> 1975–2015: Less Than a High School Diploma</t>
    </r>
  </si>
  <si>
    <r>
      <t>Retirees</t>
    </r>
    <r>
      <rPr>
        <i/>
        <vertAlign val="superscript"/>
        <sz val="11"/>
        <color indexed="8"/>
        <rFont val="Calibri"/>
        <family val="2"/>
      </rPr>
      <t>2</t>
    </r>
    <r>
      <rPr>
        <i/>
        <sz val="11"/>
        <color indexed="8"/>
        <rFont val="Calibri"/>
        <family val="2"/>
      </rPr>
      <t xml:space="preserve"> in households where the household head has less than a high school education, on per capita basis,</t>
    </r>
    <r>
      <rPr>
        <i/>
        <vertAlign val="superscript"/>
        <sz val="11"/>
        <color indexed="8"/>
        <rFont val="Calibri"/>
        <family val="2"/>
      </rPr>
      <t>3</t>
    </r>
    <r>
      <rPr>
        <i/>
        <sz val="11"/>
        <color indexed="8"/>
        <rFont val="Calibri"/>
        <family val="2"/>
      </rPr>
      <t xml:space="preserve"> 2015 dollars</t>
    </r>
  </si>
  <si>
    <r>
      <t>Receipt of Income from Government and Private-Sector Pensions,</t>
    </r>
    <r>
      <rPr>
        <b/>
        <vertAlign val="superscript"/>
        <sz val="11"/>
        <color indexed="8"/>
        <rFont val="Calibri"/>
        <family val="2"/>
      </rPr>
      <t>1</t>
    </r>
    <r>
      <rPr>
        <b/>
        <sz val="11"/>
        <color indexed="8"/>
        <rFont val="Calibri"/>
        <family val="2"/>
      </rPr>
      <t xml:space="preserve"> 1975–2015: High School Diploma</t>
    </r>
  </si>
  <si>
    <r>
      <t>Retirees</t>
    </r>
    <r>
      <rPr>
        <i/>
        <vertAlign val="superscript"/>
        <sz val="11"/>
        <color indexed="8"/>
        <rFont val="Calibri"/>
        <family val="2"/>
      </rPr>
      <t>2</t>
    </r>
    <r>
      <rPr>
        <i/>
        <sz val="11"/>
        <color indexed="8"/>
        <rFont val="Calibri"/>
        <family val="2"/>
      </rPr>
      <t xml:space="preserve"> in households where the household head has a high school diploma, on per capita basis,</t>
    </r>
    <r>
      <rPr>
        <i/>
        <vertAlign val="superscript"/>
        <sz val="11"/>
        <color indexed="8"/>
        <rFont val="Calibri"/>
        <family val="2"/>
      </rPr>
      <t>3</t>
    </r>
    <r>
      <rPr>
        <i/>
        <sz val="11"/>
        <color indexed="8"/>
        <rFont val="Calibri"/>
        <family val="2"/>
      </rPr>
      <t xml:space="preserve"> 2015 dollars</t>
    </r>
  </si>
  <si>
    <r>
      <t>Receipt of Income from Government and Private-Sector Pensions,</t>
    </r>
    <r>
      <rPr>
        <b/>
        <vertAlign val="superscript"/>
        <sz val="11"/>
        <color indexed="8"/>
        <rFont val="Calibri"/>
        <family val="2"/>
      </rPr>
      <t>1</t>
    </r>
    <r>
      <rPr>
        <b/>
        <sz val="11"/>
        <color indexed="8"/>
        <rFont val="Calibri"/>
        <family val="2"/>
      </rPr>
      <t xml:space="preserve"> 1975–2015: Some College or Associate's Degree</t>
    </r>
  </si>
  <si>
    <r>
      <t>Retirees</t>
    </r>
    <r>
      <rPr>
        <i/>
        <vertAlign val="superscript"/>
        <sz val="11"/>
        <color indexed="8"/>
        <rFont val="Calibri"/>
        <family val="2"/>
      </rPr>
      <t>2</t>
    </r>
    <r>
      <rPr>
        <i/>
        <sz val="11"/>
        <color indexed="8"/>
        <rFont val="Calibri"/>
        <family val="2"/>
      </rPr>
      <t xml:space="preserve"> in households where the household head has some college or associate's degree education, on per capita basis,</t>
    </r>
    <r>
      <rPr>
        <i/>
        <vertAlign val="superscript"/>
        <sz val="11"/>
        <color indexed="8"/>
        <rFont val="Calibri"/>
        <family val="2"/>
      </rPr>
      <t>3</t>
    </r>
    <r>
      <rPr>
        <i/>
        <sz val="11"/>
        <color indexed="8"/>
        <rFont val="Calibri"/>
        <family val="2"/>
      </rPr>
      <t xml:space="preserve"> 2015 dollars</t>
    </r>
  </si>
  <si>
    <r>
      <t>Receipt of Income from Government and Private-Sector Pensions,</t>
    </r>
    <r>
      <rPr>
        <b/>
        <vertAlign val="superscript"/>
        <sz val="11"/>
        <color indexed="8"/>
        <rFont val="Calibri"/>
        <family val="2"/>
      </rPr>
      <t>1</t>
    </r>
    <r>
      <rPr>
        <b/>
        <sz val="11"/>
        <color indexed="8"/>
        <rFont val="Calibri"/>
        <family val="2"/>
      </rPr>
      <t xml:space="preserve"> 1975–2015: Bachelor's or Graduate Degree</t>
    </r>
  </si>
  <si>
    <r>
      <t>Retirees</t>
    </r>
    <r>
      <rPr>
        <i/>
        <vertAlign val="superscript"/>
        <sz val="11"/>
        <color indexed="8"/>
        <rFont val="Calibri"/>
        <family val="2"/>
      </rPr>
      <t>2</t>
    </r>
    <r>
      <rPr>
        <i/>
        <sz val="11"/>
        <color indexed="8"/>
        <rFont val="Calibri"/>
        <family val="2"/>
      </rPr>
      <t xml:space="preserve"> in households where the household head has a bachelor's or graduate degree, on per capita basis,</t>
    </r>
    <r>
      <rPr>
        <i/>
        <vertAlign val="superscript"/>
        <sz val="11"/>
        <color indexed="8"/>
        <rFont val="Calibri"/>
        <family val="2"/>
      </rPr>
      <t>3</t>
    </r>
    <r>
      <rPr>
        <i/>
        <sz val="11"/>
        <color indexed="8"/>
        <rFont val="Calibri"/>
        <family val="2"/>
      </rPr>
      <t xml:space="preserve"> 2015 dollars</t>
    </r>
  </si>
  <si>
    <t>Percentage of Retirees by the Educational Attainment of the Household Head, 1975–2015</t>
  </si>
  <si>
    <r>
      <t>Receipt of Income from Private-Sector Pensions,</t>
    </r>
    <r>
      <rPr>
        <b/>
        <vertAlign val="superscript"/>
        <sz val="11"/>
        <color indexed="8"/>
        <rFont val="Calibri"/>
        <family val="2"/>
      </rPr>
      <t>1</t>
    </r>
    <r>
      <rPr>
        <b/>
        <sz val="11"/>
        <color indexed="8"/>
        <rFont val="Calibri"/>
        <family val="2"/>
      </rPr>
      <t xml:space="preserve"> 1975–2015</t>
    </r>
  </si>
  <si>
    <r>
      <t>Retirees</t>
    </r>
    <r>
      <rPr>
        <i/>
        <vertAlign val="superscript"/>
        <sz val="11"/>
        <color indexed="8"/>
        <rFont val="Calibri"/>
        <family val="2"/>
      </rPr>
      <t>2</t>
    </r>
    <r>
      <rPr>
        <i/>
        <sz val="11"/>
        <color indexed="8"/>
        <rFont val="Calibri"/>
        <family val="2"/>
      </rPr>
      <t xml:space="preserve"> on a per capita basis,</t>
    </r>
    <r>
      <rPr>
        <i/>
        <vertAlign val="superscript"/>
        <sz val="11"/>
        <color indexed="8"/>
        <rFont val="Calibri"/>
        <family val="2"/>
      </rPr>
      <t>3</t>
    </r>
    <r>
      <rPr>
        <i/>
        <sz val="11"/>
        <color indexed="8"/>
        <rFont val="Calibri"/>
        <family val="2"/>
      </rPr>
      <t xml:space="preserve"> an individual basis,</t>
    </r>
    <r>
      <rPr>
        <i/>
        <vertAlign val="superscript"/>
        <sz val="11"/>
        <color indexed="8"/>
        <rFont val="Calibri"/>
        <family val="2"/>
      </rPr>
      <t>4</t>
    </r>
    <r>
      <rPr>
        <i/>
        <sz val="11"/>
        <color indexed="8"/>
        <rFont val="Calibri"/>
        <family val="2"/>
      </rPr>
      <t xml:space="preserve"> and a household basis,</t>
    </r>
    <r>
      <rPr>
        <i/>
        <vertAlign val="superscript"/>
        <sz val="11"/>
        <color indexed="8"/>
        <rFont val="Calibri"/>
        <family val="2"/>
      </rPr>
      <t>5</t>
    </r>
    <r>
      <rPr>
        <i/>
        <sz val="11"/>
        <color indexed="8"/>
        <rFont val="Calibri"/>
        <family val="2"/>
      </rPr>
      <t xml:space="preserve"> 2015 dollars</t>
    </r>
  </si>
  <si>
    <r>
      <t>Receipt of Income from Private-Sector Pensions</t>
    </r>
    <r>
      <rPr>
        <b/>
        <vertAlign val="superscript"/>
        <sz val="11"/>
        <color indexed="8"/>
        <rFont val="Calibri"/>
        <family val="2"/>
      </rPr>
      <t>1</t>
    </r>
    <r>
      <rPr>
        <b/>
        <sz val="11"/>
        <color indexed="8"/>
        <rFont val="Calibri"/>
        <family val="2"/>
      </rPr>
      <t xml:space="preserve"> by Income Quintile, 1975–2015</t>
    </r>
  </si>
  <si>
    <r>
      <t>Retirees</t>
    </r>
    <r>
      <rPr>
        <i/>
        <vertAlign val="superscript"/>
        <sz val="11"/>
        <color indexed="8"/>
        <rFont val="Calibri"/>
        <family val="2"/>
      </rPr>
      <t>2</t>
    </r>
    <r>
      <rPr>
        <i/>
        <sz val="11"/>
        <color indexed="8"/>
        <rFont val="Calibri"/>
        <family val="2"/>
      </rPr>
      <t xml:space="preserve"> with private-sector pension income tabulated on a per capita basis,</t>
    </r>
    <r>
      <rPr>
        <i/>
        <vertAlign val="superscript"/>
        <sz val="11"/>
        <color indexed="8"/>
        <rFont val="Calibri"/>
        <family val="2"/>
      </rPr>
      <t>3</t>
    </r>
    <r>
      <rPr>
        <i/>
        <sz val="11"/>
        <color indexed="8"/>
        <rFont val="Calibri"/>
        <family val="2"/>
      </rPr>
      <t xml:space="preserve"> 2015 dollars</t>
    </r>
  </si>
  <si>
    <r>
      <t>Receipt of Income from Government and Private-Sector Pensions,</t>
    </r>
    <r>
      <rPr>
        <b/>
        <vertAlign val="superscript"/>
        <sz val="11"/>
        <color indexed="8"/>
        <rFont val="Calibri"/>
        <family val="2"/>
      </rPr>
      <t>1</t>
    </r>
    <r>
      <rPr>
        <b/>
        <sz val="11"/>
        <color indexed="8"/>
        <rFont val="Calibri"/>
        <family val="2"/>
      </rPr>
      <t xml:space="preserve"> Tabulated on an Individual Basis,</t>
    </r>
    <r>
      <rPr>
        <b/>
        <vertAlign val="superscript"/>
        <sz val="11"/>
        <color indexed="8"/>
        <rFont val="Calibri"/>
        <family val="2"/>
      </rPr>
      <t>2</t>
    </r>
    <r>
      <rPr>
        <b/>
        <sz val="11"/>
        <color indexed="8"/>
        <rFont val="Calibri"/>
        <family val="2"/>
      </rPr>
      <t xml:space="preserve"> 1975–2015</t>
    </r>
  </si>
  <si>
    <r>
      <t>Retirees,</t>
    </r>
    <r>
      <rPr>
        <i/>
        <vertAlign val="superscript"/>
        <sz val="11"/>
        <color indexed="8"/>
        <rFont val="Calibri"/>
        <family val="2"/>
      </rPr>
      <t>3</t>
    </r>
    <r>
      <rPr>
        <i/>
        <sz val="11"/>
        <color indexed="8"/>
        <rFont val="Calibri"/>
        <family val="2"/>
      </rPr>
      <t xml:space="preserve"> 2015 dollars</t>
    </r>
  </si>
  <si>
    <r>
      <t>Receipt of Income from Government and Private-Sector Pensions,</t>
    </r>
    <r>
      <rPr>
        <b/>
        <vertAlign val="superscript"/>
        <sz val="11"/>
        <color indexed="8"/>
        <rFont val="Calibri"/>
        <family val="2"/>
      </rPr>
      <t>1</t>
    </r>
    <r>
      <rPr>
        <b/>
        <sz val="11"/>
        <color indexed="8"/>
        <rFont val="Calibri"/>
        <family val="2"/>
      </rPr>
      <t xml:space="preserve"> Tabulated on a Household Basis,</t>
    </r>
    <r>
      <rPr>
        <b/>
        <vertAlign val="superscript"/>
        <sz val="11"/>
        <color indexed="8"/>
        <rFont val="Calibri"/>
        <family val="2"/>
      </rPr>
      <t>2</t>
    </r>
    <r>
      <rPr>
        <b/>
        <sz val="11"/>
        <color indexed="8"/>
        <rFont val="Calibri"/>
        <family val="2"/>
      </rPr>
      <t xml:space="preserve"> 1975–2015</t>
    </r>
  </si>
  <si>
    <t>$9,025 or less</t>
  </si>
  <si>
    <t>$9,152 or less</t>
  </si>
  <si>
    <t>$9,059 or less</t>
  </si>
  <si>
    <t>$8,912 or less</t>
  </si>
  <si>
    <t>$8,888 or less</t>
  </si>
  <si>
    <t>$8,995 or less</t>
  </si>
  <si>
    <t>$9,137 or less</t>
  </si>
  <si>
    <t>$9,670 or less</t>
  </si>
  <si>
    <t>$9,895 or less</t>
  </si>
  <si>
    <t>$9,926 or less</t>
  </si>
  <si>
    <t>$10,082 or less</t>
  </si>
  <si>
    <t>$10,125 or less</t>
  </si>
  <si>
    <t>$10,011 or less</t>
  </si>
  <si>
    <t>$10,187 or less</t>
  </si>
  <si>
    <t>$10,353 or less</t>
  </si>
  <si>
    <t>$10,031 or less</t>
  </si>
  <si>
    <t>$10,058 or less</t>
  </si>
  <si>
    <t>$10,513 or less</t>
  </si>
  <si>
    <t>$10,804 or less</t>
  </si>
  <si>
    <t>$10,791 or less</t>
  </si>
  <si>
    <t>$10,948 or less</t>
  </si>
  <si>
    <t>$11,239 or less</t>
  </si>
  <si>
    <t>$11,231 or less</t>
  </si>
  <si>
    <t>$10,820 or less</t>
  </si>
  <si>
    <t>$11,012 or less</t>
  </si>
  <si>
    <t>$10,924 or less</t>
  </si>
  <si>
    <t>$11,130 or less</t>
  </si>
  <si>
    <t>$11,212 or less</t>
  </si>
  <si>
    <t>$11,211 or less</t>
  </si>
  <si>
    <t>$11,133 or less</t>
  </si>
  <si>
    <t>$11,301 or less</t>
  </si>
  <si>
    <t>$11,822 or less</t>
  </si>
  <si>
    <t>$11,462 or less</t>
  </si>
  <si>
    <t>$11,629 or less</t>
  </si>
  <si>
    <t>$11,676 or less</t>
  </si>
  <si>
    <t>$11,446 or less</t>
  </si>
  <si>
    <t>$11,413 or less</t>
  </si>
  <si>
    <t>$11,781 or less</t>
  </si>
  <si>
    <t>$8,922 to $11,643</t>
  </si>
  <si>
    <t>$9,025 to $11,907</t>
  </si>
  <si>
    <t>$9,152 to $12,060</t>
  </si>
  <si>
    <t>$9,062 to $12,291</t>
  </si>
  <si>
    <t>$8,912 to $12,199</t>
  </si>
  <si>
    <t>$8,888 to $12,062</t>
  </si>
  <si>
    <t>$8,995 to $12,327</t>
  </si>
  <si>
    <t>$9,137 to $12,788</t>
  </si>
  <si>
    <t>$9,670 to $13,052</t>
  </si>
  <si>
    <t>$9,898 to $13,658</t>
  </si>
  <si>
    <t>$9,927 to $13,688</t>
  </si>
  <si>
    <t>$10,090 to $13,906</t>
  </si>
  <si>
    <t>$10,126 to $14,180</t>
  </si>
  <si>
    <t>$10,011 to $14,009</t>
  </si>
  <si>
    <t>$10,149 to $14,285</t>
  </si>
  <si>
    <t>$10,189 to $14,406</t>
  </si>
  <si>
    <t>$10,353 to $14,424</t>
  </si>
  <si>
    <t>$10,031 to $14,117</t>
  </si>
  <si>
    <t>$10,063 to $14,047</t>
  </si>
  <si>
    <t>$10,518 to $14,475</t>
  </si>
  <si>
    <t>$10,804 to $14,790</t>
  </si>
  <si>
    <t>$10,791 to $14,746</t>
  </si>
  <si>
    <t>$10,948 to $15,149</t>
  </si>
  <si>
    <t>$11,239 to $15,345</t>
  </si>
  <si>
    <t>$11,231 to $15,527</t>
  </si>
  <si>
    <t>$10,822 to $14,958</t>
  </si>
  <si>
    <t>$11,012 to $15,119</t>
  </si>
  <si>
    <t>$10,936 to $15,027</t>
  </si>
  <si>
    <t>$11,130 to $14,994</t>
  </si>
  <si>
    <t>$11,119 to $15,032</t>
  </si>
  <si>
    <t>$11,212 to $15,264</t>
  </si>
  <si>
    <t>$11,211 to $15,464</t>
  </si>
  <si>
    <t>$11,134 to $15,139</t>
  </si>
  <si>
    <t>$11,301 to $15,108</t>
  </si>
  <si>
    <t>$11,822 to $16,027</t>
  </si>
  <si>
    <t>$11,466 to $15,720</t>
  </si>
  <si>
    <t>$11,629 to $15,858</t>
  </si>
  <si>
    <t>$11,676 to $15,885</t>
  </si>
  <si>
    <t>$11,446 to $16,003</t>
  </si>
  <si>
    <t>$11,413 to $16,324</t>
  </si>
  <si>
    <t>$11,781 to $16,400</t>
  </si>
  <si>
    <t>$11,647 to $14,906</t>
  </si>
  <si>
    <t>$11,907 to $15,297</t>
  </si>
  <si>
    <t>$12,062 to $15,364</t>
  </si>
  <si>
    <t>$12,291 to $15,903</t>
  </si>
  <si>
    <t>$12,204 to $15,990</t>
  </si>
  <si>
    <t>$12,065 to $15,827</t>
  </si>
  <si>
    <t>$12,327 to $16,462</t>
  </si>
  <si>
    <t>$12,788 to $17,194</t>
  </si>
  <si>
    <t>$13,052 to $17,889</t>
  </si>
  <si>
    <t>$13,660 to $18,564</t>
  </si>
  <si>
    <t>$13,693 to $18,867</t>
  </si>
  <si>
    <t>$13,906 to $19,167</t>
  </si>
  <si>
    <t>$14,182 to $19,621</t>
  </si>
  <si>
    <t>$14,009 to $19,471</t>
  </si>
  <si>
    <t>$14,285 to $19,800</t>
  </si>
  <si>
    <t>$14,406 to $20,208</t>
  </si>
  <si>
    <t>$14,427 to $20,014</t>
  </si>
  <si>
    <t>$14,117 to $19,460</t>
  </si>
  <si>
    <t>$14,047 to $19,263</t>
  </si>
  <si>
    <t>$14,475 to $19,381</t>
  </si>
  <si>
    <t>$14,792 to $19,875</t>
  </si>
  <si>
    <t>$14,751 to $20,117</t>
  </si>
  <si>
    <t>$15,149 to $20,513</t>
  </si>
  <si>
    <t>$15,345 to $20,798</t>
  </si>
  <si>
    <t>$15,528 to $21,134</t>
  </si>
  <si>
    <t>$14,962 to $20,161</t>
  </si>
  <si>
    <t>$15,123 to $20,138</t>
  </si>
  <si>
    <t>$15,027 to $19,916</t>
  </si>
  <si>
    <t>$14,998 to $19,791</t>
  </si>
  <si>
    <t>$15,032 to $19,824</t>
  </si>
  <si>
    <t>$15,272 to $20,212</t>
  </si>
  <si>
    <t>$15,466 to $20,594</t>
  </si>
  <si>
    <t>$15,139 to $20,390</t>
  </si>
  <si>
    <t>$15,109 to $20,425</t>
  </si>
  <si>
    <t>$16,028 to $21,544</t>
  </si>
  <si>
    <t>$15,723 to $21,021</t>
  </si>
  <si>
    <t>$15,858 to $21,310</t>
  </si>
  <si>
    <t>$15,885 to $21,116</t>
  </si>
  <si>
    <t>$16,003 to $22,085</t>
  </si>
  <si>
    <t>$16,324 to $22,877</t>
  </si>
  <si>
    <t>$16,406 to $23,100</t>
  </si>
  <si>
    <t>$14,906 to $22,136</t>
  </si>
  <si>
    <t>$15,299 to $23,112</t>
  </si>
  <si>
    <t>$15,370 to $22,775</t>
  </si>
  <si>
    <t>$15,903 to $23,498</t>
  </si>
  <si>
    <t>$15,990 to $23,184</t>
  </si>
  <si>
    <t>$15,830 to $23,264</t>
  </si>
  <si>
    <t>$16,462 to $24,759</t>
  </si>
  <si>
    <t>$17,194 to $26,189</t>
  </si>
  <si>
    <t>$17,889 to $27,380</t>
  </si>
  <si>
    <t>$18,566 to $29,109</t>
  </si>
  <si>
    <t>$18,868 to $28,894</t>
  </si>
  <si>
    <t>$19,173 to $29,835</t>
  </si>
  <si>
    <t>$19,629 to $30,049</t>
  </si>
  <si>
    <t>$19,477 to $29,929</t>
  </si>
  <si>
    <t>$19,800 to $30,012</t>
  </si>
  <si>
    <t>$20,208 to $30,878</t>
  </si>
  <si>
    <t>$20,028 to $29,342</t>
  </si>
  <si>
    <t>$19,460 to $28,097</t>
  </si>
  <si>
    <t>$19,265 to $28,095</t>
  </si>
  <si>
    <t>$19,381 to $28,287</t>
  </si>
  <si>
    <t>$19,877 to $28,519</t>
  </si>
  <si>
    <t>$20,121 to $29,346</t>
  </si>
  <si>
    <t>$20,513 to $30,473</t>
  </si>
  <si>
    <t>$20,800 to $31,021</t>
  </si>
  <si>
    <t>$21,143 to $30,937</t>
  </si>
  <si>
    <t>$20,161 to $29,824</t>
  </si>
  <si>
    <t>$20,141 to $29,626</t>
  </si>
  <si>
    <t>$19,929 to $29,284</t>
  </si>
  <si>
    <t>$19,793 to $29,978</t>
  </si>
  <si>
    <t>$19,830 to $29,215</t>
  </si>
  <si>
    <t>$20,212 to $30,357</t>
  </si>
  <si>
    <t>$20,599 to $30,563</t>
  </si>
  <si>
    <t>$20,390 to $31,130</t>
  </si>
  <si>
    <t>$20,425 to $31,266</t>
  </si>
  <si>
    <t>$21,550 to $32,810</t>
  </si>
  <si>
    <t>$21,022 to $31,484</t>
  </si>
  <si>
    <t>$21,310 to $32,298</t>
  </si>
  <si>
    <t>$21,117 to $31,838</t>
  </si>
  <si>
    <t>$22,085 to $32,412</t>
  </si>
  <si>
    <t>$22,878 to $36,021</t>
  </si>
  <si>
    <t>$23,100 to $36,479</t>
  </si>
  <si>
    <t>$22,154 or more</t>
  </si>
  <si>
    <t>$23,112 or more</t>
  </si>
  <si>
    <t>$22,783 or more</t>
  </si>
  <si>
    <t>$23,498 or more</t>
  </si>
  <si>
    <t>$23,190 or more</t>
  </si>
  <si>
    <t>$23,264 or more</t>
  </si>
  <si>
    <t>$24,759 or more</t>
  </si>
  <si>
    <t>$26,191 or more</t>
  </si>
  <si>
    <t>$27,380 or more</t>
  </si>
  <si>
    <t>$29,109 or more</t>
  </si>
  <si>
    <t>$28,914 or more</t>
  </si>
  <si>
    <t>$29,835 or more</t>
  </si>
  <si>
    <t>$30,054 or more</t>
  </si>
  <si>
    <t>$29,929 or more</t>
  </si>
  <si>
    <t>$30,015 or more</t>
  </si>
  <si>
    <t>$30,878 or more</t>
  </si>
  <si>
    <t>$29,345 or more</t>
  </si>
  <si>
    <t>$28,098 or more</t>
  </si>
  <si>
    <t>$28,095 or more</t>
  </si>
  <si>
    <t>$28,287 or more</t>
  </si>
  <si>
    <t>$28,525 or more</t>
  </si>
  <si>
    <t>$29,358 or more</t>
  </si>
  <si>
    <t>$30,474 or more</t>
  </si>
  <si>
    <t>$31,021 or more</t>
  </si>
  <si>
    <t>$30,940 or more</t>
  </si>
  <si>
    <t>$29,824 or more</t>
  </si>
  <si>
    <t>$29,629 or more</t>
  </si>
  <si>
    <t>$29,285 or more</t>
  </si>
  <si>
    <t>$29,218 or more</t>
  </si>
  <si>
    <t>$30,357 or more</t>
  </si>
  <si>
    <t>$30,577 or more</t>
  </si>
  <si>
    <t>$31,133 or more</t>
  </si>
  <si>
    <t>$31,286 or more</t>
  </si>
  <si>
    <t>$31,484 or more</t>
  </si>
  <si>
    <t>$32,305 or more</t>
  </si>
  <si>
    <t>$31,845 or more</t>
  </si>
  <si>
    <t>$32,420 or more</t>
  </si>
  <si>
    <t>$36,022 or more</t>
  </si>
  <si>
    <t>$36,479 or more</t>
  </si>
  <si>
    <t>$7,373 or less</t>
  </si>
  <si>
    <t>$7,735 or less</t>
  </si>
  <si>
    <t>$7,918 or less</t>
  </si>
  <si>
    <t>$8,129 or less</t>
  </si>
  <si>
    <t>$8,262 or less</t>
  </si>
  <si>
    <t>$8,241 or less</t>
  </si>
  <si>
    <t>$8,526 or less</t>
  </si>
  <si>
    <t>$8,684 or less</t>
  </si>
  <si>
    <t>$9,018 or less</t>
  </si>
  <si>
    <t>$9,269 or less</t>
  </si>
  <si>
    <t>$9,200 or less</t>
  </si>
  <si>
    <t>$9,297 or less</t>
  </si>
  <si>
    <t>$9,203 or less</t>
  </si>
  <si>
    <t>$9,270 or less</t>
  </si>
  <si>
    <t>$9,367 or less</t>
  </si>
  <si>
    <t>$9,244 or less</t>
  </si>
  <si>
    <t>$9,003 or less</t>
  </si>
  <si>
    <t>$8,924 or less</t>
  </si>
  <si>
    <t>$9,504 or less</t>
  </si>
  <si>
    <t>$9,855 or less</t>
  </si>
  <si>
    <t>$9,731 or less</t>
  </si>
  <si>
    <t>$9,715 or less</t>
  </si>
  <si>
    <t>$9,850 or less</t>
  </si>
  <si>
    <t>$9,877 or less</t>
  </si>
  <si>
    <t>$9,665 or less</t>
  </si>
  <si>
    <t>$9,614 or less</t>
  </si>
  <si>
    <t>$9,817 or less</t>
  </si>
  <si>
    <t>$9,734 or less</t>
  </si>
  <si>
    <t>$9,772 or less</t>
  </si>
  <si>
    <t>$9,815 or less</t>
  </si>
  <si>
    <t>$10,189 or less</t>
  </si>
  <si>
    <t>$10,161 or less</t>
  </si>
  <si>
    <t>$10,132 or less</t>
  </si>
  <si>
    <t>$9,994 or less</t>
  </si>
  <si>
    <t>$10,164 or less</t>
  </si>
  <si>
    <t>$10,319 or less</t>
  </si>
  <si>
    <t>$7,373 to $11,068</t>
  </si>
  <si>
    <t>$7,735 to $11,293</t>
  </si>
  <si>
    <t>$7,922 to $11,570</t>
  </si>
  <si>
    <t>$8,133 to $11,709</t>
  </si>
  <si>
    <t>$8,262 to $11,793</t>
  </si>
  <si>
    <t>$8,241 to $11,565</t>
  </si>
  <si>
    <t>$8,526 to $11,995</t>
  </si>
  <si>
    <t>$8,684 to $12,444</t>
  </si>
  <si>
    <t>$9,018 to $12,740</t>
  </si>
  <si>
    <t>$9,274 to $13,225</t>
  </si>
  <si>
    <t>$9,204 to $13,307</t>
  </si>
  <si>
    <t>$9,297 to $13,296</t>
  </si>
  <si>
    <t>$9,205 to $13,654</t>
  </si>
  <si>
    <t>$9,270 to $13,507</t>
  </si>
  <si>
    <t>$9,369 to $13,751</t>
  </si>
  <si>
    <t>$9,259 to $13,808</t>
  </si>
  <si>
    <t>$9,244 to $13,641</t>
  </si>
  <si>
    <t>$9,003 to $13,113</t>
  </si>
  <si>
    <t>$8,924 to $13,275</t>
  </si>
  <si>
    <t>$9,505 to $13,644</t>
  </si>
  <si>
    <t>$9,857 to $14,010</t>
  </si>
  <si>
    <t>$9,731 to $13,953</t>
  </si>
  <si>
    <t>$9,715 to $14,360</t>
  </si>
  <si>
    <t>$9,852 to $14,454</t>
  </si>
  <si>
    <t>$9,877 to $14,666</t>
  </si>
  <si>
    <t>$9,665 to $14,077</t>
  </si>
  <si>
    <t>$9,653 to $14,190</t>
  </si>
  <si>
    <t>$9,614 to $14,125</t>
  </si>
  <si>
    <t>$9,818 to $14,305</t>
  </si>
  <si>
    <t>$9,735 to $14,304</t>
  </si>
  <si>
    <t>$9,852 to $14,402</t>
  </si>
  <si>
    <t>$9,738 to $14,706</t>
  </si>
  <si>
    <t>$9,772 to $14,470</t>
  </si>
  <si>
    <t>$9,815 to $14,349</t>
  </si>
  <si>
    <t>$10,189 to $15,089</t>
  </si>
  <si>
    <t>$10,171 to $14,780</t>
  </si>
  <si>
    <t>$10,149 to $14,709</t>
  </si>
  <si>
    <t>$10,132 to $14,975</t>
  </si>
  <si>
    <t>$9,994 to $14,777</t>
  </si>
  <si>
    <t>$10,164 to $15,043</t>
  </si>
  <si>
    <t>$10,319 to $15,535</t>
  </si>
  <si>
    <t>$11,068 to $15,351</t>
  </si>
  <si>
    <t>$11,293 to $15,692</t>
  </si>
  <si>
    <t>$11,570 to $15,726</t>
  </si>
  <si>
    <t>$11,709 to $15,973</t>
  </si>
  <si>
    <t>$11,797 to $16,233</t>
  </si>
  <si>
    <t>$11,565 to $16,096</t>
  </si>
  <si>
    <t>$11,995 to $16,639</t>
  </si>
  <si>
    <t>$12,444 to $17,371</t>
  </si>
  <si>
    <t>$12,750 to $18,228</t>
  </si>
  <si>
    <t>$13,225 to $18,999</t>
  </si>
  <si>
    <t>$13,307 to $19,042</t>
  </si>
  <si>
    <t>$13,296 to $19,401</t>
  </si>
  <si>
    <t>$13,656 to $19,953</t>
  </si>
  <si>
    <t>$13,509 to $19,837</t>
  </si>
  <si>
    <t>$13,753 to $19,906</t>
  </si>
  <si>
    <t>$13,808 to $20,175</t>
  </si>
  <si>
    <t>$13,644 to $20,149</t>
  </si>
  <si>
    <t>$13,113 to $19,312</t>
  </si>
  <si>
    <t>$13,279 to $19,160</t>
  </si>
  <si>
    <t>$13,646 to $19,305</t>
  </si>
  <si>
    <t>$14,010 to $19,701</t>
  </si>
  <si>
    <t>$13,954 to $19,691</t>
  </si>
  <si>
    <t>$14,360 to $20,370</t>
  </si>
  <si>
    <t>$14,454 to $20,644</t>
  </si>
  <si>
    <t>$14,671 to $21,039</t>
  </si>
  <si>
    <t>$14,077 to $19,996</t>
  </si>
  <si>
    <t>$14,190 to $19,855</t>
  </si>
  <si>
    <t>$14,125 to $19,730</t>
  </si>
  <si>
    <t>$14,309 to $19,621</t>
  </si>
  <si>
    <t>$14,304 to $19,725</t>
  </si>
  <si>
    <t>$14,402 to $19,820</t>
  </si>
  <si>
    <t>$14,706 to $20,260</t>
  </si>
  <si>
    <t>$14,480 to $20,069</t>
  </si>
  <si>
    <t>$14,349 to $20,183</t>
  </si>
  <si>
    <t>$15,095 to $21,400</t>
  </si>
  <si>
    <t>$14,786 to $20,966</t>
  </si>
  <si>
    <t>$14,709 to $20,889</t>
  </si>
  <si>
    <t>$14,975 to $20,951</t>
  </si>
  <si>
    <t>$14,777 to $21,027</t>
  </si>
  <si>
    <t>$15,043 to $21,951</t>
  </si>
  <si>
    <t>$15,535 to $22,490</t>
  </si>
  <si>
    <t>$15,360 to $24,594</t>
  </si>
  <si>
    <t>$15,701 to $25,225</t>
  </si>
  <si>
    <t>$15,726 to $25,161</t>
  </si>
  <si>
    <t>$15,973 to $25,419</t>
  </si>
  <si>
    <t>$16,236 to $24,940</t>
  </si>
  <si>
    <t>$16,099 to $25,107</t>
  </si>
  <si>
    <t>$16,644 to $26,108</t>
  </si>
  <si>
    <t>$17,374 to $27,719</t>
  </si>
  <si>
    <t>$18,228 to $29,054</t>
  </si>
  <si>
    <t>$18,999 to $31,067</t>
  </si>
  <si>
    <t>$19,042 to $30,841</t>
  </si>
  <si>
    <t>$19,416 to $31,598</t>
  </si>
  <si>
    <t>$19,955 to $31,385</t>
  </si>
  <si>
    <t>$19,843 to $31,302</t>
  </si>
  <si>
    <t>$19,910 to $31,692</t>
  </si>
  <si>
    <t>$20,177 to $32,776</t>
  </si>
  <si>
    <t>$20,149 to $31,118</t>
  </si>
  <si>
    <t>$19,316 to $30,117</t>
  </si>
  <si>
    <t>$19,160 to $29,757</t>
  </si>
  <si>
    <t>$19,305 to $29,683</t>
  </si>
  <si>
    <t>$19,704 to $30,283</t>
  </si>
  <si>
    <t>$19,693 to $30,930</t>
  </si>
  <si>
    <t>$20,370 to $32,284</t>
  </si>
  <si>
    <t>$20,650 to $32,832</t>
  </si>
  <si>
    <t>$21,047 to $32,648</t>
  </si>
  <si>
    <t>$19,996 to $31,380</t>
  </si>
  <si>
    <t>$19,857 to $31,528</t>
  </si>
  <si>
    <t>$19,733 to $30,510</t>
  </si>
  <si>
    <t>$19,621 to $31,271</t>
  </si>
  <si>
    <t>$19,728 to $30,478</t>
  </si>
  <si>
    <t>$19,825 to $31,598</t>
  </si>
  <si>
    <t>$20,260 to $32,096</t>
  </si>
  <si>
    <t>$20,069 to $32,088</t>
  </si>
  <si>
    <t>$20,184 to $32,235</t>
  </si>
  <si>
    <t>$21,402 to $34,029</t>
  </si>
  <si>
    <t>$20,968 to $32,649</t>
  </si>
  <si>
    <t>$20,913 to $33,079</t>
  </si>
  <si>
    <t>$20,951 to $32,737</t>
  </si>
  <si>
    <t>$21,040 to $34,399</t>
  </si>
  <si>
    <t>$21,954 to $36,526</t>
  </si>
  <si>
    <t>$22,493 to $37,043</t>
  </si>
  <si>
    <t>$24,603 or more</t>
  </si>
  <si>
    <t>$25,229 or more</t>
  </si>
  <si>
    <t>$25,161 or more</t>
  </si>
  <si>
    <t>$25,438 or more</t>
  </si>
  <si>
    <t>$24,946 or more</t>
  </si>
  <si>
    <t>$25,116 or more</t>
  </si>
  <si>
    <t>$26,118 or more</t>
  </si>
  <si>
    <t>$27,726 or more</t>
  </si>
  <si>
    <t>$29,056 or more</t>
  </si>
  <si>
    <t>$31,067 or more</t>
  </si>
  <si>
    <t>$30,841 or more</t>
  </si>
  <si>
    <t>$31,598 or more</t>
  </si>
  <si>
    <t>$31,391 or more</t>
  </si>
  <si>
    <t>$31,308 or more</t>
  </si>
  <si>
    <t>$31,702 or more</t>
  </si>
  <si>
    <t>$32,787 or more</t>
  </si>
  <si>
    <t>$31,119 or more</t>
  </si>
  <si>
    <t>$30,121 or more</t>
  </si>
  <si>
    <t>$29,757 or more</t>
  </si>
  <si>
    <t>$29,688 or more</t>
  </si>
  <si>
    <t>$30,292 or more</t>
  </si>
  <si>
    <t>$30,936 or more</t>
  </si>
  <si>
    <t>$32,284 or more</t>
  </si>
  <si>
    <t>$32,854 or more</t>
  </si>
  <si>
    <t>$32,660 or more</t>
  </si>
  <si>
    <t>$31,387 or more</t>
  </si>
  <si>
    <t>$31,532 or more</t>
  </si>
  <si>
    <t>$30,510 or more</t>
  </si>
  <si>
    <t>$31,281 or more</t>
  </si>
  <si>
    <t>$30,479 or more</t>
  </si>
  <si>
    <t>$31,613 or more</t>
  </si>
  <si>
    <t>$32,110 or more</t>
  </si>
  <si>
    <t>$32,093 or more</t>
  </si>
  <si>
    <t>$32,235 or more</t>
  </si>
  <si>
    <t>$34,033 or more</t>
  </si>
  <si>
    <t>$32,652 or more</t>
  </si>
  <si>
    <t>$33,091 or more</t>
  </si>
  <si>
    <t>$32,744 or more</t>
  </si>
  <si>
    <t>$34,399 or more</t>
  </si>
  <si>
    <t>$36,528 or more</t>
  </si>
  <si>
    <t>$37,061 or more</t>
  </si>
  <si>
    <t>$9,853 or less</t>
  </si>
  <si>
    <t>$9,932 or less</t>
  </si>
  <si>
    <t>$10,159 or less</t>
  </si>
  <si>
    <t>$10,131 or less</t>
  </si>
  <si>
    <t>$9,902 or less</t>
  </si>
  <si>
    <t>$10,048 or less</t>
  </si>
  <si>
    <t>$10,070 or less</t>
  </si>
  <si>
    <t>$10,333 or less</t>
  </si>
  <si>
    <t>$10,673 or less</t>
  </si>
  <si>
    <t>$10,952 or less</t>
  </si>
  <si>
    <t>$10,885 or less</t>
  </si>
  <si>
    <t>$11,326 or less</t>
  </si>
  <si>
    <t>$11,036 or less</t>
  </si>
  <si>
    <t>$11,459 or less</t>
  </si>
  <si>
    <t>$11,151 or less</t>
  </si>
  <si>
    <t>$11,160 or less</t>
  </si>
  <si>
    <t>$10,968 or less</t>
  </si>
  <si>
    <t>$11,519 or less</t>
  </si>
  <si>
    <t>$11,634 or less</t>
  </si>
  <si>
    <t>$11,821 or less</t>
  </si>
  <si>
    <t>$11,742 or less</t>
  </si>
  <si>
    <t>$11,932 or less</t>
  </si>
  <si>
    <t>$12,188 or less</t>
  </si>
  <si>
    <t>$12,479 or less</t>
  </si>
  <si>
    <t>$12,328 or less</t>
  </si>
  <si>
    <t>$12,278 or less</t>
  </si>
  <si>
    <t>$12,086 or less</t>
  </si>
  <si>
    <t>$12,471 or less</t>
  </si>
  <si>
    <t>$12,459 or less</t>
  </si>
  <si>
    <t>$12,326 or less</t>
  </si>
  <si>
    <t>$12,608 or less</t>
  </si>
  <si>
    <t>$12,428 or less</t>
  </si>
  <si>
    <t>$12,415 or less</t>
  </si>
  <si>
    <t>$13,216 or less</t>
  </si>
  <si>
    <t>$13,078 or less</t>
  </si>
  <si>
    <t>$12,853 or less</t>
  </si>
  <si>
    <t>$12,927 or less</t>
  </si>
  <si>
    <t>$12,766 or less</t>
  </si>
  <si>
    <t>$12,303 or less</t>
  </si>
  <si>
    <t>$13,248 or less</t>
  </si>
  <si>
    <t>$9,853 to $13,784</t>
  </si>
  <si>
    <t>$9,932 to $13,823</t>
  </si>
  <si>
    <t>$10,163 to $14,039</t>
  </si>
  <si>
    <t>$10,131 to $14,197</t>
  </si>
  <si>
    <t>$9,902 to $14,034</t>
  </si>
  <si>
    <t>$10,048 to $13,926</t>
  </si>
  <si>
    <t>$10,070 to $14,276</t>
  </si>
  <si>
    <t>$10,333 to $14,690</t>
  </si>
  <si>
    <t>$10,673 to $15,095</t>
  </si>
  <si>
    <t>$10,958 to $15,812</t>
  </si>
  <si>
    <t>$10,885 to $15,857</t>
  </si>
  <si>
    <t>$11,019 to $16,097</t>
  </si>
  <si>
    <t>$11,328 to $16,600</t>
  </si>
  <si>
    <t>$11,036 to $16,300</t>
  </si>
  <si>
    <t>$11,461 to $16,891</t>
  </si>
  <si>
    <t>$11,151 to $17,136</t>
  </si>
  <si>
    <t>$11,160 to $17,036</t>
  </si>
  <si>
    <t>$10,974 to $16,643</t>
  </si>
  <si>
    <t>$11,522 to $17,047</t>
  </si>
  <si>
    <t>$11,634 to $17,383</t>
  </si>
  <si>
    <t>$11,822 to $17,443</t>
  </si>
  <si>
    <t>$11,742 to $17,481</t>
  </si>
  <si>
    <t>$11,947 to $18,141</t>
  </si>
  <si>
    <t>$12,188 to $18,189</t>
  </si>
  <si>
    <t>$12,483 to $18,152</t>
  </si>
  <si>
    <t>$12,342 to $17,865</t>
  </si>
  <si>
    <t>$12,286 to $17,697</t>
  </si>
  <si>
    <t>$12,086 to $17,574</t>
  </si>
  <si>
    <t>$12,471 to $17,735</t>
  </si>
  <si>
    <t>$12,463 to $17,692</t>
  </si>
  <si>
    <t>$12,326 to $17,933</t>
  </si>
  <si>
    <t>$12,615 to $18,664</t>
  </si>
  <si>
    <t>$12,428 to $17,949</t>
  </si>
  <si>
    <t>$12,417 to $17,972</t>
  </si>
  <si>
    <t>$13,216 to $19,646</t>
  </si>
  <si>
    <t>$13,078 to $18,898</t>
  </si>
  <si>
    <t>$12,855 to $19,067</t>
  </si>
  <si>
    <t>$12,932 to $18,719</t>
  </si>
  <si>
    <t>$12,766 to $18,727</t>
  </si>
  <si>
    <t>$12,303 to $19,224</t>
  </si>
  <si>
    <t>$13,248 to $20,136</t>
  </si>
  <si>
    <t>$13,784 to $19,790</t>
  </si>
  <si>
    <t>$13,823 to $19,868</t>
  </si>
  <si>
    <t>$14,047 to $20,274</t>
  </si>
  <si>
    <t>$14,201 to $20,709</t>
  </si>
  <si>
    <t>$14,034 to $20,860</t>
  </si>
  <si>
    <t>$13,926 to $20,534</t>
  </si>
  <si>
    <t>$14,276 to $21,517</t>
  </si>
  <si>
    <t>$14,697 to $22,466</t>
  </si>
  <si>
    <t>$15,098 to $23,607</t>
  </si>
  <si>
    <t>$15,819 to $24,837</t>
  </si>
  <si>
    <t>$15,857 to $24,840</t>
  </si>
  <si>
    <t>$16,097 to $25,376</t>
  </si>
  <si>
    <t>$16,602 to $25,651</t>
  </si>
  <si>
    <t>$16,302 to $25,722</t>
  </si>
  <si>
    <t>$16,891 to $25,762</t>
  </si>
  <si>
    <t>$17,138 to $25,986</t>
  </si>
  <si>
    <t>$17,036 to $26,047</t>
  </si>
  <si>
    <t>$16,647 to $25,106</t>
  </si>
  <si>
    <t>$17,050 to $25,257</t>
  </si>
  <si>
    <t>$17,388 to $25,152</t>
  </si>
  <si>
    <t>$17,446 to $25,523</t>
  </si>
  <si>
    <t>$17,484 to $25,585</t>
  </si>
  <si>
    <t>$18,143 to $26,936</t>
  </si>
  <si>
    <t>$18,202 to $27,115</t>
  </si>
  <si>
    <t>$18,152 to $27,439</t>
  </si>
  <si>
    <t>$17,865 to $26,427</t>
  </si>
  <si>
    <t>$17,697 to $25,886</t>
  </si>
  <si>
    <t>$17,574 to $25,596</t>
  </si>
  <si>
    <t>$17,735 to $26,064</t>
  </si>
  <si>
    <t>$17,695 to $25,762</t>
  </si>
  <si>
    <t>$17,935 to $26,929</t>
  </si>
  <si>
    <t>$18,665 to $27,051</t>
  </si>
  <si>
    <t>$17,950 to $26,396</t>
  </si>
  <si>
    <t>$17,974 to $26,392</t>
  </si>
  <si>
    <t>$19,646 to $28,505</t>
  </si>
  <si>
    <t>$18,915 to $27,617</t>
  </si>
  <si>
    <t>$19,067 to $28,247</t>
  </si>
  <si>
    <t>$18,719 to $27,712</t>
  </si>
  <si>
    <t>$18,750 to $28,342</t>
  </si>
  <si>
    <t>$19,224 to $28,932</t>
  </si>
  <si>
    <t>$20,136 to $30,010</t>
  </si>
  <si>
    <t>$19,790 to $30,760</t>
  </si>
  <si>
    <t>$19,868 to $31,464</t>
  </si>
  <si>
    <t>$20,274 to $31,660</t>
  </si>
  <si>
    <t>$20,712 to $32,714</t>
  </si>
  <si>
    <t>$20,867 to $32,967</t>
  </si>
  <si>
    <t>$20,534 to $33,161</t>
  </si>
  <si>
    <t>$21,530 to $34,484</t>
  </si>
  <si>
    <t>$22,469 to $36,763</t>
  </si>
  <si>
    <t>$23,610 to $38,403</t>
  </si>
  <si>
    <t>$24,844 to $40,845</t>
  </si>
  <si>
    <t>$24,840 to $41,034</t>
  </si>
  <si>
    <t>$25,381 to $41,408</t>
  </si>
  <si>
    <t>$25,651 to $41,630</t>
  </si>
  <si>
    <t>$25,724 to $41,365</t>
  </si>
  <si>
    <t>$25,762 to $42,305</t>
  </si>
  <si>
    <t>$25,987 to $42,883</t>
  </si>
  <si>
    <t>$26,048 to $41,620</t>
  </si>
  <si>
    <t>$25,115 to $40,851</t>
  </si>
  <si>
    <t>$25,259 to $40,489</t>
  </si>
  <si>
    <t>$25,154 to $39,630</t>
  </si>
  <si>
    <t>$25,537 to $40,450</t>
  </si>
  <si>
    <t>$25,585 to $41,347</t>
  </si>
  <si>
    <t>$26,936 to $43,062</t>
  </si>
  <si>
    <t>$27,121 to $43,791</t>
  </si>
  <si>
    <t>$27,442 to $43,328</t>
  </si>
  <si>
    <t>$26,427 to $41,377</t>
  </si>
  <si>
    <t>$25,886 to $41,992</t>
  </si>
  <si>
    <t>$25,596 to $40,653</t>
  </si>
  <si>
    <t>$26,077 to $40,822</t>
  </si>
  <si>
    <t>$25,776 to $40,616</t>
  </si>
  <si>
    <t>$26,956 to $42,452</t>
  </si>
  <si>
    <t>$27,062 to $42,884</t>
  </si>
  <si>
    <t>$26,398 to $42,037</t>
  </si>
  <si>
    <t>$26,393 to $41,772</t>
  </si>
  <si>
    <t>$28,508 to $44,857</t>
  </si>
  <si>
    <t>$27,627 to $43,980</t>
  </si>
  <si>
    <t>$28,261 to $44,742</t>
  </si>
  <si>
    <t>$27,719 to $43,708</t>
  </si>
  <si>
    <t>$28,343 to $46,827</t>
  </si>
  <si>
    <t>$28,932 to $48,660</t>
  </si>
  <si>
    <t>$30,014 to $49,874</t>
  </si>
  <si>
    <t>$30,765 or more</t>
  </si>
  <si>
    <t>$31,477 or more</t>
  </si>
  <si>
    <t>$31,679 or more</t>
  </si>
  <si>
    <t>$32,721 or more</t>
  </si>
  <si>
    <t>$32,967 or more</t>
  </si>
  <si>
    <t>$33,176 or more</t>
  </si>
  <si>
    <t>$34,489 or more</t>
  </si>
  <si>
    <t>$36,763 or more</t>
  </si>
  <si>
    <t>$38,451 or more</t>
  </si>
  <si>
    <t>$40,849 or more</t>
  </si>
  <si>
    <t>$41,039 or more</t>
  </si>
  <si>
    <t>$41,416 or more</t>
  </si>
  <si>
    <t>$41,662 or more</t>
  </si>
  <si>
    <t>$41,367 or more</t>
  </si>
  <si>
    <t>$42,305 or more</t>
  </si>
  <si>
    <t>$42,887 or more</t>
  </si>
  <si>
    <t>$41,628 or more</t>
  </si>
  <si>
    <t>$40,851 or more</t>
  </si>
  <si>
    <t>$40,511 or more</t>
  </si>
  <si>
    <t>$39,643 or more</t>
  </si>
  <si>
    <t>$40,462 or more</t>
  </si>
  <si>
    <t>$41,347 or more</t>
  </si>
  <si>
    <t>$43,068 or more</t>
  </si>
  <si>
    <t>$43,804 or more</t>
  </si>
  <si>
    <t>$43,328 or more</t>
  </si>
  <si>
    <t>$41,377 or more</t>
  </si>
  <si>
    <t>$41,994 or more</t>
  </si>
  <si>
    <t>$40,655 or more</t>
  </si>
  <si>
    <t>$40,822 or more</t>
  </si>
  <si>
    <t>$40,631 or more</t>
  </si>
  <si>
    <t>$42,467 or more</t>
  </si>
  <si>
    <t>$42,902 or more</t>
  </si>
  <si>
    <t>$42,037 or more</t>
  </si>
  <si>
    <t>$41,785 or more</t>
  </si>
  <si>
    <t>$44,861 or more</t>
  </si>
  <si>
    <t>$43,983 or more</t>
  </si>
  <si>
    <t>$44,747 or more</t>
  </si>
  <si>
    <t>$43,721 or more</t>
  </si>
  <si>
    <t>$46,846 or more</t>
  </si>
  <si>
    <t>$48,687 or more</t>
  </si>
  <si>
    <t>$49,880 or more</t>
  </si>
  <si>
    <t>Annual income rank cutoffs, 2015 dollars, 1975–2015</t>
  </si>
  <si>
    <t>Median Tenure for Private-Sector Wage and Salary Workers, 1983–2016</t>
  </si>
  <si>
    <t>Length of Job Tenure Among Pre-Retirees, 1983–2016</t>
  </si>
  <si>
    <t>Receipt of Income from Government and Private-Sector Pensions, 1975–2015</t>
  </si>
  <si>
    <t>Receipt of Income from Government and Private-Sector Pensions for the Lowest Income Quintile, 1975–2015</t>
  </si>
  <si>
    <t>Receipt of Income from Government and Private-Sector Pensions for the Second Income Quintile, 1975–2015</t>
  </si>
  <si>
    <t>Receipt of Income from Government and Private-Sector Pensions for the Middle Income Quintile, 1975–2015</t>
  </si>
  <si>
    <t>Receipt of Income from Government and Private-Sector Pensions for the Fourth Income Quintile, 1975–2015</t>
  </si>
  <si>
    <t>Receipt of Income from Government and Private-Sector Pensions for the Highest Income Quintile, 1975–2015</t>
  </si>
  <si>
    <t>Receipt of Income from Government and Private-Sector Pensions, 1975–2015: Less Than a High School Diploma</t>
  </si>
  <si>
    <t>Receipt of Income from Government and Private-Sector Pensions, 1975–2015: High School Diploma</t>
  </si>
  <si>
    <t>Receipt of Income from Government and Private-Sector Pensions, 1975–2015: Some College or Associate's Degree</t>
  </si>
  <si>
    <t>Receipt of Income from Government and Private-Sector Pensions, 1975–2015: Bachelor's Degree or Graduate Degree</t>
  </si>
  <si>
    <t>Receipt of Income from Private-Sector Pensions, 1975–2015</t>
  </si>
  <si>
    <t>Receipt of Income from Private-Sector Pensions by Income Quintile, 1975–2015</t>
  </si>
  <si>
    <t>Receipt of Income from Government and Private-Sector Pensions, Tabulated on an Individual Basis, 1975–2015</t>
  </si>
  <si>
    <t>Receipt of Income from Government and Private-Sector Pensions, Tabulated on a Household Basis, 1975–2015</t>
  </si>
  <si>
    <r>
      <rPr>
        <vertAlign val="superscript"/>
        <sz val="11"/>
        <color indexed="8"/>
        <rFont val="Calibri"/>
        <family val="2"/>
      </rPr>
      <t>2</t>
    </r>
    <r>
      <rPr>
        <sz val="11"/>
        <color indexed="8"/>
        <rFont val="Calibri"/>
        <family val="2"/>
      </rPr>
      <t xml:space="preserve">Income of married couples is pooled and each spouse is allocated half of total household income, as well as half of household income from each source. </t>
    </r>
  </si>
  <si>
    <r>
      <rPr>
        <vertAlign val="superscript"/>
        <sz val="11"/>
        <color indexed="8"/>
        <rFont val="Calibri"/>
        <family val="2"/>
      </rPr>
      <t>4</t>
    </r>
    <r>
      <rPr>
        <sz val="11"/>
        <color indexed="8"/>
        <rFont val="Calibri"/>
        <family val="2"/>
      </rPr>
      <t>Asset income includes interest, dividends, and rents earned on assets held outside retirement accounts.</t>
    </r>
  </si>
  <si>
    <r>
      <t>Break in series</t>
    </r>
    <r>
      <rPr>
        <b/>
        <i/>
        <vertAlign val="superscript"/>
        <sz val="11"/>
        <color indexed="8"/>
        <rFont val="Calibri"/>
        <family val="2"/>
      </rPr>
      <t>5</t>
    </r>
  </si>
  <si>
    <r>
      <rPr>
        <vertAlign val="superscript"/>
        <sz val="11"/>
        <color indexed="8"/>
        <rFont val="Calibri"/>
        <family val="2"/>
      </rPr>
      <t>3</t>
    </r>
    <r>
      <rPr>
        <sz val="11"/>
        <color theme="1"/>
        <rFont val="Calibri"/>
        <family val="2"/>
      </rPr>
      <t>Pension income includes income from DB plans, DC plans, annuities and IRAs. These include income from federal pensions, military pensions, state and local pensions, US railroad retirement pensions, company or union pensions, IRAs, Keoghs, 401(k) plans, 403(b) accounts, annuities, and other types of retirement accounts.</t>
    </r>
  </si>
  <si>
    <r>
      <t>Private pension</t>
    </r>
    <r>
      <rPr>
        <vertAlign val="superscript"/>
        <sz val="11"/>
        <color indexed="8"/>
        <rFont val="Calibri"/>
        <family val="2"/>
      </rPr>
      <t>3</t>
    </r>
  </si>
  <si>
    <r>
      <t>Government pension</t>
    </r>
    <r>
      <rPr>
        <vertAlign val="superscript"/>
        <sz val="11"/>
        <color indexed="8"/>
        <rFont val="Calibri"/>
        <family val="2"/>
      </rPr>
      <t>3</t>
    </r>
  </si>
  <si>
    <r>
      <t>Asset income</t>
    </r>
    <r>
      <rPr>
        <vertAlign val="superscript"/>
        <sz val="11"/>
        <color indexed="8"/>
        <rFont val="Calibri"/>
        <family val="2"/>
      </rPr>
      <t>4</t>
    </r>
  </si>
  <si>
    <r>
      <t>Break in series</t>
    </r>
    <r>
      <rPr>
        <b/>
        <i/>
        <vertAlign val="superscript"/>
        <sz val="12"/>
        <color indexed="8"/>
        <rFont val="Calibri"/>
        <family val="2"/>
      </rPr>
      <t>5</t>
    </r>
  </si>
  <si>
    <r>
      <rPr>
        <vertAlign val="superscript"/>
        <sz val="11"/>
        <color indexed="8"/>
        <rFont val="Calibri"/>
        <family val="2"/>
      </rPr>
      <t>1</t>
    </r>
    <r>
      <rPr>
        <sz val="11"/>
        <color theme="1"/>
        <rFont val="Calibri"/>
        <family val="2"/>
      </rPr>
      <t>Pension income includes income from DB plans, DC plans, annuities and IRAs. These include income from federal pensions, military pensions, state and local pensions, US railroad retirement pensions, company or union pensions, IRAs, Keoghs, 401(k) plans, 403(b) accounts, annuities, and other types of retirement accounts.</t>
    </r>
  </si>
  <si>
    <r>
      <t>3</t>
    </r>
    <r>
      <rPr>
        <sz val="11"/>
        <color theme="1"/>
        <rFont val="Calibri"/>
        <family val="2"/>
      </rPr>
      <t xml:space="preserve">Income of married couples is pooled and each spouse is allocated half of total household income, as well as half of household income from each source. </t>
    </r>
  </si>
  <si>
    <r>
      <t>Break in series</t>
    </r>
    <r>
      <rPr>
        <b/>
        <i/>
        <vertAlign val="superscript"/>
        <sz val="12"/>
        <color indexed="8"/>
        <rFont val="Calibri"/>
        <family val="2"/>
      </rPr>
      <t>4</t>
    </r>
  </si>
  <si>
    <r>
      <t>Percentage of Retirees</t>
    </r>
    <r>
      <rPr>
        <b/>
        <vertAlign val="superscript"/>
        <sz val="11"/>
        <color indexed="8"/>
        <rFont val="Calibri"/>
        <family val="2"/>
      </rPr>
      <t>1</t>
    </r>
    <r>
      <rPr>
        <b/>
        <sz val="11"/>
        <color indexed="8"/>
        <rFont val="Calibri"/>
        <family val="2"/>
      </rPr>
      <t xml:space="preserve"> by the Educational Attainment of the Household Head, 1975–2015</t>
    </r>
  </si>
  <si>
    <r>
      <t>Break in series</t>
    </r>
    <r>
      <rPr>
        <b/>
        <i/>
        <vertAlign val="superscript"/>
        <sz val="12"/>
        <color indexed="8"/>
        <rFont val="Calibri"/>
        <family val="2"/>
      </rPr>
      <t>2</t>
    </r>
  </si>
  <si>
    <r>
      <t>3</t>
    </r>
    <r>
      <rPr>
        <sz val="11"/>
        <color indexed="8"/>
        <rFont val="Calibri"/>
        <family val="2"/>
      </rPr>
      <t xml:space="preserve">Income of married couples is pooled and each spouse is allocated half of total household income, as well as half of household income from each source. </t>
    </r>
  </si>
  <si>
    <r>
      <t>Break in series</t>
    </r>
    <r>
      <rPr>
        <b/>
        <i/>
        <vertAlign val="superscript"/>
        <sz val="11"/>
        <color indexed="8"/>
        <rFont val="Calibri"/>
        <family val="2"/>
      </rPr>
      <t>6</t>
    </r>
  </si>
  <si>
    <r>
      <t>Break in series</t>
    </r>
    <r>
      <rPr>
        <b/>
        <i/>
        <vertAlign val="superscript"/>
        <sz val="11"/>
        <color indexed="8"/>
        <rFont val="Calibri"/>
        <family val="2"/>
      </rPr>
      <t>4</t>
    </r>
  </si>
  <si>
    <r>
      <t>1</t>
    </r>
    <r>
      <rPr>
        <sz val="11"/>
        <color indexed="8"/>
        <rFont val="Calibri"/>
        <family val="2"/>
      </rPr>
      <t>Pension income includes income from DB plans, DC plans, annuities and IRAs. These include income from federal pensions, military pensions, state and local pensions, US railroad retirement pensions, company or union pensions, IRAs, Keoghs, 401(k) plans, 403(b) accounts, annuities, and other types of retirement accounts.</t>
    </r>
  </si>
  <si>
    <r>
      <rPr>
        <vertAlign val="superscript"/>
        <sz val="11"/>
        <color indexed="8"/>
        <rFont val="Calibri"/>
        <family val="2"/>
      </rPr>
      <t>1</t>
    </r>
    <r>
      <rPr>
        <sz val="11"/>
        <color indexed="8"/>
        <rFont val="Calibri"/>
        <family val="2"/>
      </rPr>
      <t>Pension income includes income from DB plans, DC plans, annuities and IRAs. These include income from federal pensions, military pensions, state and local pensions, US railroad retirement pensions, company or union pensions, IRAs, Keoghs, 401(k) plans, 403(b) accounts, annuities, and other types of retirement accounts.</t>
    </r>
  </si>
  <si>
    <r>
      <rPr>
        <vertAlign val="superscript"/>
        <sz val="11"/>
        <color indexed="8"/>
        <rFont val="Calibri"/>
        <family val="2"/>
      </rPr>
      <t>1</t>
    </r>
    <r>
      <rPr>
        <sz val="11"/>
        <color theme="1"/>
        <rFont val="Calibri"/>
        <family val="2"/>
      </rPr>
      <t>Income from private-sector pensions may include income from DB plans, DC plans, annuities and IRAs. These include income from company or union pensions, IRAs, Keoghs, 401(k) plans, 403(b) accounts, annuities, and other types of retirement accounts.</t>
    </r>
  </si>
  <si>
    <r>
      <rPr>
        <vertAlign val="superscript"/>
        <sz val="11"/>
        <color indexed="8"/>
        <rFont val="Calibri"/>
        <family val="2"/>
      </rPr>
      <t>5</t>
    </r>
    <r>
      <rPr>
        <sz val="11"/>
        <color indexed="8"/>
        <rFont val="Calibri"/>
        <family val="2"/>
      </rPr>
      <t xml:space="preserve">Income of married couples is pooled, and each married couple is treated as a single observation. </t>
    </r>
  </si>
  <si>
    <r>
      <rPr>
        <vertAlign val="superscript"/>
        <sz val="11"/>
        <color indexed="8"/>
        <rFont val="Calibri"/>
        <family val="2"/>
      </rPr>
      <t>2</t>
    </r>
    <r>
      <rPr>
        <sz val="11"/>
        <color indexed="8"/>
        <rFont val="Calibri"/>
        <family val="2"/>
      </rPr>
      <t xml:space="preserve">Income of married couples is pooled, and each married couple is treated as a single observation. </t>
    </r>
  </si>
  <si>
    <t>Sponsorship of and Participation in Employer-Provided Pension Plans by Type of Employer, 1979–2013</t>
  </si>
  <si>
    <t>Suggested citation: Brady, Peter, and Michael Bogdan. 2016. “A Look at Private-Sector Retirement Plan Income after ERISA in 2015.” ICI Research Perspective 22, no. 8 (December). Available at www.ici.org/pdf/per22-08.pdf.</t>
  </si>
  <si>
    <t xml:space="preserve">2010 Published Figure </t>
  </si>
  <si>
    <r>
      <rPr>
        <vertAlign val="superscript"/>
        <sz val="11"/>
        <color indexed="8"/>
        <rFont val="Calibri"/>
        <family val="2"/>
      </rPr>
      <t>1</t>
    </r>
    <r>
      <rPr>
        <sz val="11"/>
        <color indexed="8"/>
        <rFont val="Calibri"/>
        <family val="2"/>
      </rPr>
      <t>Retirees are (1) single individuals aged 65 or older who have nonzero income and who are not working or (2) married individuals aged 65 or older who have nonzero income, who are not working, and who have a nonworking spouse.</t>
    </r>
  </si>
  <si>
    <r>
      <rPr>
        <vertAlign val="superscript"/>
        <sz val="11"/>
        <color indexed="8"/>
        <rFont val="Calibri"/>
        <family val="2"/>
      </rPr>
      <t>2</t>
    </r>
    <r>
      <rPr>
        <sz val="11"/>
        <color theme="1"/>
        <rFont val="Calibri"/>
        <family val="2"/>
      </rPr>
      <t>Retirees are (1) single individuals aged 65 or older who have nonzero income and who are not working or (2) married individuals aged 65 or older who have nonzero income, who are not working, and who have a nonworking spouse.</t>
    </r>
  </si>
  <si>
    <r>
      <rPr>
        <vertAlign val="superscript"/>
        <sz val="11"/>
        <color indexed="8"/>
        <rFont val="Calibri"/>
        <family val="2"/>
      </rPr>
      <t>2</t>
    </r>
    <r>
      <rPr>
        <sz val="11"/>
        <color theme="1"/>
        <rFont val="Calibri"/>
        <family val="2"/>
      </rPr>
      <t xml:space="preserve">Retirees are (1) single individuals aged 65 or older who have nonzero income and who are not working or (2) married individuals aged 65 or older who have nonzero income, who are not working, and who have a nonworking spouse. </t>
    </r>
  </si>
  <si>
    <r>
      <rPr>
        <vertAlign val="superscript"/>
        <sz val="11"/>
        <color indexed="8"/>
        <rFont val="Calibri"/>
        <family val="2"/>
      </rPr>
      <t>1</t>
    </r>
    <r>
      <rPr>
        <sz val="11"/>
        <color theme="1"/>
        <rFont val="Calibri"/>
        <family val="2"/>
      </rPr>
      <t>Retirees are (1) single individuals aged 65 or older who have nonzero income and who are not working or (2) married individuals aged 65 or older who have nonzero income, who are not working, and who have a nonworking spouse.</t>
    </r>
  </si>
  <si>
    <r>
      <t>2</t>
    </r>
    <r>
      <rPr>
        <sz val="11"/>
        <color indexed="8"/>
        <rFont val="Calibri"/>
        <family val="2"/>
      </rPr>
      <t>Retirees are (1) single individuals aged 65 or older who have nonzero income and who are not working or (2) married individuals aged 65 or older who have nonzero income, who are not working, and who have a nonworking spouse.</t>
    </r>
  </si>
  <si>
    <r>
      <t>3</t>
    </r>
    <r>
      <rPr>
        <sz val="11"/>
        <color indexed="8"/>
        <rFont val="Calibri"/>
        <family val="2"/>
      </rPr>
      <t>Retirees are (1) single individuals aged 65 or older who have nonzero income and who are not working or (2) married individuals aged 65 or older who have nonzero income, who are not working, and who have a nonworking spouse.</t>
    </r>
  </si>
  <si>
    <r>
      <rPr>
        <vertAlign val="superscript"/>
        <sz val="11"/>
        <color indexed="8"/>
        <rFont val="Calibri"/>
        <family val="2"/>
      </rPr>
      <t>3</t>
    </r>
    <r>
      <rPr>
        <sz val="11"/>
        <color indexed="8"/>
        <rFont val="Calibri"/>
        <family val="2"/>
      </rPr>
      <t>Retirees are (1) single individuals aged 65 or older who have nonzero income and who are not working or (2) married individuals aged 65 or older who have nonzero income, who are not working, and who have a nonworking spouse.</t>
    </r>
  </si>
  <si>
    <r>
      <rPr>
        <vertAlign val="superscript"/>
        <sz val="11"/>
        <color indexed="8"/>
        <rFont val="Calibri"/>
        <family val="2"/>
      </rPr>
      <t>5</t>
    </r>
    <r>
      <rPr>
        <sz val="11"/>
        <color indexed="8"/>
        <rFont val="Calibri"/>
        <family val="2"/>
      </rPr>
      <t xml:space="preserve">The break in series occurs because of a survey questionnaire change. See the appendix in </t>
    </r>
    <r>
      <rPr>
        <i/>
        <sz val="11"/>
        <color indexed="8"/>
        <rFont val="Calibri"/>
        <family val="2"/>
      </rPr>
      <t>ICI Research Perspective</t>
    </r>
    <r>
      <rPr>
        <sz val="11"/>
        <color indexed="8"/>
        <rFont val="Calibri"/>
        <family val="2"/>
      </rPr>
      <t>, “A Look at Private-Sector Retirement Plan Income After ERISA, 2015” (available at www.ici.org/pdf/per22-08.pdf) for details.</t>
    </r>
  </si>
  <si>
    <r>
      <rPr>
        <vertAlign val="superscript"/>
        <sz val="11"/>
        <color indexed="8"/>
        <rFont val="Calibri"/>
        <family val="2"/>
      </rPr>
      <t>5</t>
    </r>
    <r>
      <rPr>
        <sz val="11"/>
        <color indexed="8"/>
        <rFont val="Calibri"/>
        <family val="2"/>
      </rPr>
      <t>The break in series occurs because of a survey questionnaire change. See the appendix in ICI Research Perspective, “A Look at Private-Sector Retirement Plan Income After ERISA, 2015” (available at www.ici.org/pdf/per22-08.pdf) for details.</t>
    </r>
  </si>
  <si>
    <r>
      <rPr>
        <vertAlign val="superscript"/>
        <sz val="11"/>
        <color indexed="8"/>
        <rFont val="Calibri"/>
        <family val="2"/>
      </rPr>
      <t>4</t>
    </r>
    <r>
      <rPr>
        <sz val="11"/>
        <color theme="1"/>
        <rFont val="Calibri"/>
        <family val="2"/>
      </rPr>
      <t>The break in series occurs because of a survey questionnaire change. See the appendix in ICI Research Perspective, “A Look at Private-Sector Retirement Plan Income After ERISA, 2015” (available at www.ici.org/pdf/per22-08.pdf) for details.</t>
    </r>
  </si>
  <si>
    <r>
      <rPr>
        <vertAlign val="superscript"/>
        <sz val="11"/>
        <color indexed="8"/>
        <rFont val="Calibri"/>
        <family val="2"/>
      </rPr>
      <t>5</t>
    </r>
    <r>
      <rPr>
        <sz val="11"/>
        <color theme="1"/>
        <rFont val="Calibri"/>
        <family val="2"/>
      </rPr>
      <t>The break in series occurs because of a survey questionnaire change. See the appendix in ICI Research Perspective, “A Look at Private-Sector Retirement Plan Income After ERISA, 2015” (available at www.ici.org/pdf/per22-08.pdf) for details.</t>
    </r>
  </si>
  <si>
    <r>
      <rPr>
        <vertAlign val="superscript"/>
        <sz val="11"/>
        <color indexed="8"/>
        <rFont val="Calibri"/>
        <family val="2"/>
      </rPr>
      <t>2</t>
    </r>
    <r>
      <rPr>
        <sz val="11"/>
        <color theme="1"/>
        <rFont val="Calibri"/>
        <family val="2"/>
      </rPr>
      <t>The break in series occurs because of a survey questionnaire change. See the appendix in ICI Research Perspective, “A Look at Private-Sector Retirement Plan Income After ERISA, 2015” (available at www.ici.org/pdf/per22-08.pdf) for details.</t>
    </r>
  </si>
  <si>
    <r>
      <rPr>
        <vertAlign val="superscript"/>
        <sz val="11"/>
        <color indexed="8"/>
        <rFont val="Calibri"/>
        <family val="2"/>
      </rPr>
      <t>6</t>
    </r>
    <r>
      <rPr>
        <sz val="11"/>
        <color theme="1"/>
        <rFont val="Calibri"/>
        <family val="2"/>
      </rPr>
      <t>The break in series occurs because of a survey questionnaire change. See the appendix in ICI Research Perspective, “A Look at Private-Sector Retirement Plan Income After ERISA, 2015” (available at www.ici.org/pdf/per22-08.pdf) for details.</t>
    </r>
  </si>
  <si>
    <r>
      <t xml:space="preserve">Responses to survey questions that ask for the amount of annual earnings tend to be grouped at round dollar amounts. Because of this, cutoffs for annual earnings quintiles, deciles, and percentiles often split respondents that report the same amount of annual earnings. The method used to determine earnings percentile ranks in this study is fairly typical and is similar to the method used by the Federal Reserve Board when summarizing the data from the Survey of Consumer Finances. See Bucks, Brian K., Arthur B. Kennickell, Traci L. Mach, and Kevin B. Moore. 2009. “Changes in U.S. Family Finances from 2004 to 2007: Evidence from the Survey of Consumer Finances.” </t>
    </r>
    <r>
      <rPr>
        <i/>
        <sz val="11"/>
        <color indexed="8"/>
        <rFont val="Calibri"/>
        <family val="2"/>
      </rPr>
      <t>Federal Reserve Bulletin</t>
    </r>
    <r>
      <rPr>
        <sz val="11"/>
        <color indexed="8"/>
        <rFont val="Calibri"/>
        <family val="2"/>
      </rPr>
      <t xml:space="preserve"> (February).</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</si>
</sst>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
    <numFmt numFmtId="165" formatCode="0.0%"/>
    <numFmt numFmtId="166" formatCode="&quot;$&quot;#,##0"/>
    <numFmt numFmtId="167" formatCode="0.0"/>
    <numFmt numFmtId="168" formatCode="_(&quot;$&quot;* #,##0_);_(&quot;$&quot;* \(#,##0\);_(&quot;$&quot;* &quot;-&quot;??_);_(@_)"/>
    <numFmt numFmtId="169" formatCode="_(* #,##0.0_);_(* \(#,##0.0\);_(* &quot;-&quot;??_);_(@_)"/>
    <numFmt numFmtId="170" formatCode="_(* #,##0_);_(* \(#,##0\);_(* &quot;-&quot;??_);_(@_)"/>
  </numFmts>
  <fonts count="61">
    <font>
      <sz val="11"/>
      <color theme="1"/>
      <name val="Calibri"/>
      <family val="2"/>
    </font>
    <font>
      <sz val="12"/>
      <color indexed="8"/>
      <name val="Calibri"/>
      <family val="2"/>
    </font>
    <font>
      <sz val="10"/>
      <name val="Arial"/>
      <family val="2"/>
    </font>
    <font>
      <i/>
      <sz val="11"/>
      <color indexed="8"/>
      <name val="Calibri"/>
      <family val="2"/>
    </font>
    <font>
      <i/>
      <vertAlign val="superscript"/>
      <sz val="11"/>
      <color indexed="8"/>
      <name val="Calibri"/>
      <family val="2"/>
    </font>
    <font>
      <vertAlign val="superscript"/>
      <sz val="11"/>
      <color indexed="8"/>
      <name val="Calibri"/>
      <family val="2"/>
    </font>
    <font>
      <sz val="11"/>
      <color indexed="8"/>
      <name val="Calibri"/>
      <family val="2"/>
    </font>
    <font>
      <b/>
      <sz val="11"/>
      <color indexed="8"/>
      <name val="Calibri"/>
      <family val="2"/>
    </font>
    <font>
      <b/>
      <vertAlign val="superscript"/>
      <sz val="11"/>
      <color indexed="8"/>
      <name val="Calibri"/>
      <family val="2"/>
    </font>
    <font>
      <b/>
      <i/>
      <vertAlign val="superscript"/>
      <sz val="11"/>
      <color indexed="8"/>
      <name val="Calibri"/>
      <family val="2"/>
    </font>
    <font>
      <b/>
      <i/>
      <vertAlign val="superscript"/>
      <sz val="12"/>
      <color indexed="8"/>
      <name val="Calibri"/>
      <family val="2"/>
    </font>
    <font>
      <sz val="11"/>
      <color indexed="8"/>
      <name val="Arial"/>
      <family val="2"/>
    </font>
    <font>
      <sz val="10"/>
      <color indexed="8"/>
      <name val="Arial Unicode MS"/>
      <family val="2"/>
    </font>
    <font>
      <b/>
      <sz val="12"/>
      <color indexed="8"/>
      <name val="Calibri"/>
      <family val="2"/>
    </font>
    <font>
      <sz val="11"/>
      <name val="Calibri"/>
      <family val="2"/>
    </font>
    <font>
      <b/>
      <sz val="12"/>
      <name val="Calibri"/>
      <family val="0"/>
    </font>
    <font>
      <b/>
      <i/>
      <sz val="11"/>
      <color indexed="8"/>
      <name val="Calibri"/>
      <family val="2"/>
    </font>
    <font>
      <b/>
      <i/>
      <sz val="12"/>
      <color indexed="8"/>
      <name val="Calibri"/>
      <family val="2"/>
    </font>
    <font>
      <sz val="10"/>
      <color indexed="8"/>
      <name val="Calibri"/>
      <family val="2"/>
    </font>
    <font>
      <i/>
      <sz val="12"/>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sz val="12"/>
      <color indexed="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sz val="11"/>
      <color theme="1"/>
      <name val="Arial"/>
      <family val="2"/>
    </font>
    <font>
      <b/>
      <sz val="12"/>
      <color rgb="FF3F3F3F"/>
      <name val="Calibri"/>
      <family val="2"/>
    </font>
    <font>
      <sz val="10"/>
      <color theme="1"/>
      <name val="Arial Unicode MS"/>
      <family val="2"/>
    </font>
    <font>
      <b/>
      <sz val="18"/>
      <color theme="3"/>
      <name val="Cambria"/>
      <family val="2"/>
    </font>
    <font>
      <b/>
      <sz val="12"/>
      <color theme="1"/>
      <name val="Calibri"/>
      <family val="2"/>
    </font>
    <font>
      <sz val="12"/>
      <color rgb="FFFF0000"/>
      <name val="Calibri"/>
      <family val="2"/>
    </font>
    <font>
      <b/>
      <sz val="11"/>
      <color theme="1"/>
      <name val="Calibri"/>
      <family val="2"/>
    </font>
    <font>
      <i/>
      <sz val="11"/>
      <color theme="1"/>
      <name val="Calibri"/>
      <family val="2"/>
    </font>
    <font>
      <vertAlign val="superscript"/>
      <sz val="11"/>
      <color theme="1"/>
      <name val="Calibri"/>
      <family val="2"/>
    </font>
    <font>
      <i/>
      <vertAlign val="superscript"/>
      <sz val="11"/>
      <color theme="1"/>
      <name val="Calibri"/>
      <family val="2"/>
    </font>
    <font>
      <b/>
      <i/>
      <sz val="11"/>
      <color theme="1"/>
      <name val="Calibri"/>
      <family val="2"/>
    </font>
    <font>
      <b/>
      <i/>
      <sz val="12"/>
      <color theme="1"/>
      <name val="Calibri"/>
      <family val="2"/>
    </font>
    <font>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dashed"/>
      <bottom style="dashed"/>
    </border>
    <border>
      <left>
        <color indexed="63"/>
      </left>
      <right>
        <color indexed="63"/>
      </right>
      <top>
        <color indexed="63"/>
      </top>
      <bottom style="dashed"/>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style="thin"/>
      <right style="thin"/>
      <top style="thin"/>
      <bottom style="thin"/>
    </border>
  </borders>
  <cellStyleXfs count="66">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48" fillId="0" borderId="0">
      <alignment/>
      <protection/>
    </xf>
    <xf numFmtId="0" fontId="2" fillId="0" borderId="0">
      <alignment/>
      <protection/>
    </xf>
    <xf numFmtId="0" fontId="0" fillId="32" borderId="7" applyNumberFormat="0" applyFont="0" applyAlignment="0" applyProtection="0"/>
    <xf numFmtId="0" fontId="49" fillId="27" borderId="8" applyNumberFormat="0" applyAlignment="0" applyProtection="0"/>
    <xf numFmtId="9" fontId="50" fillId="0" borderId="0" applyFont="0" applyFill="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09">
    <xf numFmtId="0" fontId="0" fillId="0" borderId="0" xfId="0" applyFont="1" applyAlignment="1">
      <alignment/>
    </xf>
    <xf numFmtId="164" fontId="0" fillId="0" borderId="0" xfId="44" applyNumberFormat="1" applyFont="1" applyAlignment="1">
      <alignment/>
    </xf>
    <xf numFmtId="0" fontId="54" fillId="0" borderId="0" xfId="0" applyFont="1" applyAlignment="1">
      <alignment/>
    </xf>
    <xf numFmtId="3" fontId="54" fillId="0" borderId="0" xfId="0" applyNumberFormat="1" applyFont="1" applyAlignment="1">
      <alignment/>
    </xf>
    <xf numFmtId="0" fontId="54" fillId="0" borderId="0" xfId="0" applyFont="1" applyBorder="1" applyAlignment="1">
      <alignment/>
    </xf>
    <xf numFmtId="3" fontId="54" fillId="0" borderId="0" xfId="0" applyNumberFormat="1" applyFont="1" applyBorder="1" applyAlignment="1">
      <alignment/>
    </xf>
    <xf numFmtId="168" fontId="0" fillId="0" borderId="0" xfId="47" applyNumberFormat="1" applyFont="1" applyBorder="1" applyAlignment="1">
      <alignment horizontal="left"/>
    </xf>
    <xf numFmtId="169" fontId="0" fillId="0" borderId="10" xfId="44" applyNumberFormat="1" applyFont="1" applyBorder="1" applyAlignment="1">
      <alignment/>
    </xf>
    <xf numFmtId="169" fontId="0" fillId="0" borderId="11" xfId="44" applyNumberFormat="1" applyFont="1" applyBorder="1" applyAlignment="1">
      <alignment/>
    </xf>
    <xf numFmtId="0" fontId="55" fillId="0" borderId="12" xfId="0" applyFont="1" applyBorder="1" applyAlignment="1">
      <alignment/>
    </xf>
    <xf numFmtId="0" fontId="55" fillId="0" borderId="0" xfId="0" applyFont="1" applyBorder="1" applyAlignment="1">
      <alignment/>
    </xf>
    <xf numFmtId="166" fontId="0" fillId="0" borderId="13" xfId="47" applyNumberFormat="1" applyFont="1" applyBorder="1" applyAlignment="1">
      <alignment/>
    </xf>
    <xf numFmtId="166" fontId="0" fillId="0" borderId="14" xfId="47" applyNumberFormat="1" applyFont="1" applyBorder="1" applyAlignment="1">
      <alignment/>
    </xf>
    <xf numFmtId="170" fontId="0" fillId="0" borderId="0" xfId="44" applyNumberFormat="1" applyFont="1" applyBorder="1" applyAlignment="1">
      <alignment/>
    </xf>
    <xf numFmtId="170" fontId="0" fillId="0" borderId="15" xfId="44" applyNumberFormat="1" applyFont="1" applyBorder="1" applyAlignment="1">
      <alignment/>
    </xf>
    <xf numFmtId="170" fontId="0" fillId="0" borderId="12" xfId="44" applyNumberFormat="1" applyFont="1" applyBorder="1" applyAlignment="1">
      <alignment/>
    </xf>
    <xf numFmtId="170" fontId="0" fillId="0" borderId="16" xfId="44" applyNumberFormat="1" applyFont="1" applyBorder="1" applyAlignment="1">
      <alignment/>
    </xf>
    <xf numFmtId="0" fontId="54" fillId="0" borderId="0" xfId="0" applyFont="1" applyBorder="1" applyAlignment="1">
      <alignment/>
    </xf>
    <xf numFmtId="3" fontId="54" fillId="0" borderId="0" xfId="0" applyNumberFormat="1" applyFont="1" applyBorder="1" applyAlignment="1">
      <alignment/>
    </xf>
    <xf numFmtId="0" fontId="52" fillId="0" borderId="0" xfId="0" applyFont="1" applyFill="1" applyAlignment="1">
      <alignment/>
    </xf>
    <xf numFmtId="0" fontId="35" fillId="0" borderId="0" xfId="0" applyFont="1" applyFill="1" applyAlignment="1">
      <alignment wrapText="1"/>
    </xf>
    <xf numFmtId="0" fontId="35" fillId="0" borderId="0" xfId="0" applyFont="1" applyFill="1" applyAlignment="1">
      <alignment/>
    </xf>
    <xf numFmtId="0" fontId="35" fillId="0" borderId="0" xfId="0" applyFont="1" applyFill="1" applyAlignment="1">
      <alignment horizontal="left"/>
    </xf>
    <xf numFmtId="9" fontId="0" fillId="0" borderId="0" xfId="61" applyFont="1" applyAlignment="1">
      <alignment horizontal="center"/>
    </xf>
    <xf numFmtId="10" fontId="0" fillId="0" borderId="0" xfId="61" applyNumberFormat="1" applyFont="1" applyAlignment="1">
      <alignment horizontal="center"/>
    </xf>
    <xf numFmtId="165" fontId="0" fillId="0" borderId="11" xfId="61" applyNumberFormat="1" applyFont="1" applyBorder="1" applyAlignment="1">
      <alignment/>
    </xf>
    <xf numFmtId="169" fontId="0" fillId="0" borderId="17" xfId="44" applyNumberFormat="1" applyFont="1" applyBorder="1" applyAlignment="1">
      <alignment/>
    </xf>
    <xf numFmtId="169" fontId="0" fillId="0" borderId="18" xfId="44" applyNumberFormat="1" applyFont="1" applyBorder="1" applyAlignment="1">
      <alignment/>
    </xf>
    <xf numFmtId="165" fontId="0" fillId="0" borderId="10" xfId="61" applyNumberFormat="1" applyFont="1" applyBorder="1" applyAlignment="1">
      <alignment/>
    </xf>
    <xf numFmtId="165" fontId="0" fillId="0" borderId="11" xfId="61" applyNumberFormat="1" applyFont="1" applyBorder="1" applyAlignment="1">
      <alignment/>
    </xf>
    <xf numFmtId="0" fontId="0" fillId="0" borderId="0" xfId="0" applyFont="1" applyAlignment="1">
      <alignment/>
    </xf>
    <xf numFmtId="0" fontId="0" fillId="0" borderId="19" xfId="0" applyFont="1" applyBorder="1" applyAlignment="1">
      <alignment horizontal="center"/>
    </xf>
    <xf numFmtId="0" fontId="0" fillId="0" borderId="19" xfId="0" applyBorder="1" applyAlignment="1">
      <alignment/>
    </xf>
    <xf numFmtId="0" fontId="0" fillId="0" borderId="20" xfId="0" applyFont="1" applyBorder="1" applyAlignment="1">
      <alignment horizontal="center"/>
    </xf>
    <xf numFmtId="0" fontId="14" fillId="0" borderId="20" xfId="0" applyFont="1" applyBorder="1" applyAlignment="1">
      <alignment/>
    </xf>
    <xf numFmtId="0" fontId="0" fillId="0" borderId="20" xfId="0" applyBorder="1" applyAlignment="1">
      <alignment/>
    </xf>
    <xf numFmtId="0" fontId="35" fillId="0" borderId="19" xfId="0" applyFont="1" applyFill="1" applyBorder="1" applyAlignment="1">
      <alignment vertical="top"/>
    </xf>
    <xf numFmtId="0" fontId="35" fillId="0" borderId="19" xfId="0" applyFont="1" applyFill="1" applyBorder="1" applyAlignment="1">
      <alignment/>
    </xf>
    <xf numFmtId="0" fontId="35" fillId="0" borderId="20" xfId="0" applyFont="1" applyFill="1" applyBorder="1" applyAlignment="1">
      <alignment vertical="top"/>
    </xf>
    <xf numFmtId="0" fontId="0" fillId="0" borderId="0" xfId="0" applyFont="1" applyBorder="1" applyAlignment="1">
      <alignment/>
    </xf>
    <xf numFmtId="0" fontId="0" fillId="0" borderId="0" xfId="0" applyFont="1" applyBorder="1" applyAlignment="1">
      <alignment horizontal="left"/>
    </xf>
    <xf numFmtId="0" fontId="0" fillId="0" borderId="0" xfId="0" applyFont="1" applyBorder="1" applyAlignment="1">
      <alignment/>
    </xf>
    <xf numFmtId="0" fontId="0" fillId="0" borderId="0" xfId="0" applyFont="1" applyAlignment="1">
      <alignment horizontal="center"/>
    </xf>
    <xf numFmtId="0" fontId="0" fillId="0" borderId="21" xfId="0" applyFont="1" applyBorder="1" applyAlignment="1">
      <alignment/>
    </xf>
    <xf numFmtId="0" fontId="0" fillId="0" borderId="21" xfId="0" applyFont="1" applyBorder="1" applyAlignment="1">
      <alignment horizontal="center"/>
    </xf>
    <xf numFmtId="0" fontId="0" fillId="0" borderId="14" xfId="0" applyFont="1" applyBorder="1" applyAlignment="1">
      <alignment/>
    </xf>
    <xf numFmtId="9" fontId="0" fillId="0" borderId="0" xfId="0" applyNumberFormat="1" applyFont="1" applyAlignment="1">
      <alignment/>
    </xf>
    <xf numFmtId="0" fontId="0" fillId="0" borderId="15" xfId="0" applyFont="1" applyBorder="1" applyAlignment="1">
      <alignment/>
    </xf>
    <xf numFmtId="1" fontId="0" fillId="0" borderId="0" xfId="0" applyNumberFormat="1" applyFont="1" applyAlignment="1">
      <alignment horizontal="center"/>
    </xf>
    <xf numFmtId="2" fontId="0" fillId="0" borderId="0" xfId="0" applyNumberFormat="1" applyFont="1" applyAlignment="1">
      <alignment horizontal="center"/>
    </xf>
    <xf numFmtId="1" fontId="0" fillId="0" borderId="0" xfId="0" applyNumberFormat="1" applyFont="1" applyBorder="1" applyAlignment="1">
      <alignment horizontal="center"/>
    </xf>
    <xf numFmtId="0" fontId="0" fillId="0" borderId="16" xfId="0" applyFont="1" applyBorder="1" applyAlignment="1">
      <alignment/>
    </xf>
    <xf numFmtId="1" fontId="0" fillId="0" borderId="12" xfId="0" applyNumberFormat="1" applyFont="1" applyBorder="1" applyAlignment="1">
      <alignment horizontal="center"/>
    </xf>
    <xf numFmtId="2" fontId="0" fillId="0" borderId="12" xfId="0" applyNumberFormat="1" applyFont="1" applyBorder="1" applyAlignment="1">
      <alignment horizontal="center"/>
    </xf>
    <xf numFmtId="0" fontId="0" fillId="0" borderId="0" xfId="0" applyFont="1" applyAlignment="1">
      <alignment vertical="top"/>
    </xf>
    <xf numFmtId="3" fontId="0" fillId="0" borderId="0" xfId="0" applyNumberFormat="1" applyFont="1" applyAlignment="1">
      <alignment/>
    </xf>
    <xf numFmtId="1" fontId="0" fillId="0" borderId="0" xfId="0" applyNumberFormat="1" applyFont="1" applyAlignment="1">
      <alignment/>
    </xf>
    <xf numFmtId="0" fontId="0" fillId="0" borderId="22" xfId="0" applyFont="1" applyBorder="1" applyAlignment="1">
      <alignment horizontal="centerContinuous" wrapText="1"/>
    </xf>
    <xf numFmtId="0" fontId="0" fillId="0" borderId="23" xfId="0" applyFont="1" applyBorder="1" applyAlignment="1">
      <alignment horizontal="centerContinuous" wrapText="1"/>
    </xf>
    <xf numFmtId="3" fontId="0" fillId="0" borderId="23" xfId="0" applyNumberFormat="1" applyFont="1" applyBorder="1" applyAlignment="1">
      <alignment horizontal="centerContinuous" wrapText="1"/>
    </xf>
    <xf numFmtId="3" fontId="0" fillId="0" borderId="21" xfId="0" applyNumberFormat="1" applyFont="1" applyBorder="1" applyAlignment="1">
      <alignment horizontal="centerContinuous" wrapText="1"/>
    </xf>
    <xf numFmtId="1" fontId="0" fillId="0" borderId="23" xfId="0" applyNumberFormat="1" applyFont="1" applyBorder="1" applyAlignment="1">
      <alignment horizontal="centerContinuous" wrapText="1"/>
    </xf>
    <xf numFmtId="0" fontId="0" fillId="0" borderId="24" xfId="0" applyFont="1" applyBorder="1" applyAlignment="1">
      <alignment horizontal="centerContinuous" wrapText="1"/>
    </xf>
    <xf numFmtId="0" fontId="0" fillId="0" borderId="13" xfId="0" applyFont="1" applyBorder="1" applyAlignment="1">
      <alignment horizontal="centerContinuous" wrapText="1"/>
    </xf>
    <xf numFmtId="0" fontId="0" fillId="0" borderId="16" xfId="0" applyFont="1" applyBorder="1" applyAlignment="1">
      <alignment wrapText="1"/>
    </xf>
    <xf numFmtId="0" fontId="0" fillId="0" borderId="18" xfId="0" applyFont="1" applyBorder="1" applyAlignment="1">
      <alignment horizontal="right" wrapText="1"/>
    </xf>
    <xf numFmtId="0" fontId="0" fillId="0" borderId="25" xfId="0" applyFont="1" applyBorder="1" applyAlignment="1">
      <alignment horizontal="right" wrapText="1"/>
    </xf>
    <xf numFmtId="3" fontId="0" fillId="0" borderId="25" xfId="0" applyNumberFormat="1" applyFont="1" applyBorder="1" applyAlignment="1">
      <alignment horizontal="right" wrapText="1"/>
    </xf>
    <xf numFmtId="167" fontId="0" fillId="0" borderId="11" xfId="0" applyNumberFormat="1" applyFont="1" applyBorder="1" applyAlignment="1">
      <alignment/>
    </xf>
    <xf numFmtId="3" fontId="0" fillId="0" borderId="0" xfId="0" applyNumberFormat="1" applyFont="1" applyBorder="1" applyAlignment="1">
      <alignment/>
    </xf>
    <xf numFmtId="3" fontId="0" fillId="0" borderId="15" xfId="0" applyNumberFormat="1" applyFont="1" applyBorder="1" applyAlignment="1">
      <alignment/>
    </xf>
    <xf numFmtId="167" fontId="0" fillId="0" borderId="18" xfId="0" applyNumberFormat="1" applyFont="1" applyBorder="1" applyAlignment="1">
      <alignment/>
    </xf>
    <xf numFmtId="3" fontId="0" fillId="0" borderId="12" xfId="0" applyNumberFormat="1" applyFont="1" applyBorder="1" applyAlignment="1">
      <alignment/>
    </xf>
    <xf numFmtId="3" fontId="0" fillId="0" borderId="16" xfId="0" applyNumberFormat="1" applyFont="1" applyBorder="1" applyAlignment="1">
      <alignment/>
    </xf>
    <xf numFmtId="0" fontId="56" fillId="0" borderId="0" xfId="0" applyFont="1" applyAlignment="1">
      <alignment/>
    </xf>
    <xf numFmtId="0" fontId="0" fillId="0" borderId="14" xfId="0" applyFont="1" applyBorder="1" applyAlignment="1">
      <alignment wrapText="1"/>
    </xf>
    <xf numFmtId="0" fontId="0" fillId="0" borderId="0" xfId="0" applyNumberFormat="1" applyFont="1" applyAlignment="1">
      <alignment/>
    </xf>
    <xf numFmtId="0" fontId="0" fillId="0" borderId="21" xfId="0" applyFont="1" applyBorder="1" applyAlignment="1">
      <alignment horizontal="left"/>
    </xf>
    <xf numFmtId="0" fontId="0" fillId="0" borderId="25" xfId="0" applyFont="1" applyBorder="1" applyAlignment="1">
      <alignment vertical="top" wrapText="1"/>
    </xf>
    <xf numFmtId="3" fontId="0" fillId="0" borderId="25" xfId="0" applyNumberFormat="1" applyFont="1" applyBorder="1" applyAlignment="1">
      <alignment vertical="top" wrapText="1"/>
    </xf>
    <xf numFmtId="0" fontId="0" fillId="0" borderId="22" xfId="0" applyFont="1" applyBorder="1" applyAlignment="1">
      <alignment vertical="top" wrapText="1"/>
    </xf>
    <xf numFmtId="3" fontId="0" fillId="0" borderId="0" xfId="0" applyNumberFormat="1" applyFont="1" applyBorder="1" applyAlignment="1">
      <alignment horizontal="left"/>
    </xf>
    <xf numFmtId="3" fontId="0" fillId="0" borderId="0" xfId="0" applyNumberFormat="1" applyFont="1" applyBorder="1" applyAlignment="1">
      <alignment/>
    </xf>
    <xf numFmtId="0" fontId="54" fillId="0" borderId="0" xfId="0" applyFont="1" applyBorder="1" applyAlignment="1">
      <alignment horizontal="left"/>
    </xf>
    <xf numFmtId="0" fontId="0" fillId="0" borderId="0" xfId="0" applyFont="1" applyAlignment="1">
      <alignment horizontal="left"/>
    </xf>
    <xf numFmtId="0" fontId="55" fillId="0" borderId="0" xfId="0" applyFont="1" applyAlignment="1">
      <alignment/>
    </xf>
    <xf numFmtId="0" fontId="57" fillId="0" borderId="0" xfId="0" applyFont="1" applyAlignment="1">
      <alignment wrapText="1"/>
    </xf>
    <xf numFmtId="0" fontId="54" fillId="0" borderId="0" xfId="0" applyFont="1" applyAlignment="1">
      <alignment horizontal="left" readingOrder="1"/>
    </xf>
    <xf numFmtId="0" fontId="55" fillId="0" borderId="0" xfId="0" applyFont="1" applyAlignment="1">
      <alignment/>
    </xf>
    <xf numFmtId="3" fontId="0" fillId="0" borderId="22" xfId="0" applyNumberFormat="1" applyFont="1" applyBorder="1" applyAlignment="1">
      <alignment horizontal="right" wrapText="1"/>
    </xf>
    <xf numFmtId="0" fontId="0" fillId="0" borderId="22" xfId="0" applyFont="1" applyBorder="1" applyAlignment="1">
      <alignment horizontal="right" wrapText="1"/>
    </xf>
    <xf numFmtId="1" fontId="0" fillId="0" borderId="0" xfId="0" applyNumberFormat="1" applyFont="1" applyBorder="1" applyAlignment="1">
      <alignment/>
    </xf>
    <xf numFmtId="0" fontId="15" fillId="0" borderId="0" xfId="0" applyFont="1" applyBorder="1" applyAlignment="1">
      <alignment/>
    </xf>
    <xf numFmtId="0" fontId="35" fillId="0" borderId="0" xfId="0" applyFont="1" applyBorder="1" applyAlignment="1">
      <alignment/>
    </xf>
    <xf numFmtId="0" fontId="35" fillId="0" borderId="0" xfId="0" applyFont="1" applyBorder="1" applyAlignment="1">
      <alignment horizontal="center"/>
    </xf>
    <xf numFmtId="0" fontId="15" fillId="0" borderId="25" xfId="44" applyNumberFormat="1" applyFont="1" applyBorder="1" applyAlignment="1">
      <alignment horizontal="center" vertical="center" wrapText="1"/>
    </xf>
    <xf numFmtId="43" fontId="35" fillId="0" borderId="0" xfId="44" applyFont="1" applyBorder="1" applyAlignment="1">
      <alignment vertical="center"/>
    </xf>
    <xf numFmtId="0" fontId="35" fillId="0" borderId="0" xfId="0" applyFont="1" applyBorder="1" applyAlignment="1">
      <alignment horizontal="left"/>
    </xf>
    <xf numFmtId="0" fontId="35" fillId="0" borderId="0" xfId="0" applyFont="1" applyBorder="1" applyAlignment="1">
      <alignment horizontal="center" vertical="top" wrapText="1"/>
    </xf>
    <xf numFmtId="0" fontId="35" fillId="0" borderId="0" xfId="0" applyFont="1" applyBorder="1" applyAlignment="1">
      <alignment/>
    </xf>
    <xf numFmtId="0" fontId="35" fillId="0" borderId="0" xfId="0" applyFont="1" applyBorder="1" applyAlignment="1">
      <alignment vertical="top"/>
    </xf>
    <xf numFmtId="0" fontId="35" fillId="0" borderId="0" xfId="0" applyFont="1" applyBorder="1" applyAlignment="1">
      <alignment horizontal="left" vertical="top"/>
    </xf>
    <xf numFmtId="1" fontId="35" fillId="0" borderId="0" xfId="0" applyNumberFormat="1" applyFont="1" applyBorder="1" applyAlignment="1">
      <alignment horizontal="center" vertical="top" wrapText="1"/>
    </xf>
    <xf numFmtId="0" fontId="52" fillId="0" borderId="0" xfId="0" applyFont="1" applyBorder="1" applyAlignment="1">
      <alignment vertical="top"/>
    </xf>
    <xf numFmtId="0" fontId="52" fillId="0" borderId="0" xfId="0" applyFont="1" applyBorder="1" applyAlignment="1">
      <alignment horizontal="left" vertical="top"/>
    </xf>
    <xf numFmtId="167" fontId="35" fillId="0" borderId="0" xfId="0" applyNumberFormat="1" applyFont="1" applyBorder="1" applyAlignment="1">
      <alignment horizontal="center" vertical="top" wrapText="1"/>
    </xf>
    <xf numFmtId="0" fontId="0" fillId="0" borderId="19" xfId="0" applyBorder="1" applyAlignment="1">
      <alignment horizontal="left"/>
    </xf>
    <xf numFmtId="0" fontId="0" fillId="0" borderId="19" xfId="0" applyBorder="1" applyAlignment="1">
      <alignment horizontal="left" readingOrder="1"/>
    </xf>
    <xf numFmtId="166" fontId="0" fillId="0" borderId="13" xfId="45" applyNumberFormat="1" applyFont="1" applyBorder="1" applyAlignment="1">
      <alignment/>
    </xf>
    <xf numFmtId="166" fontId="0" fillId="0" borderId="14" xfId="45" applyNumberFormat="1" applyFont="1" applyBorder="1" applyAlignment="1">
      <alignment/>
    </xf>
    <xf numFmtId="0" fontId="0" fillId="0" borderId="25" xfId="0" applyBorder="1" applyAlignment="1">
      <alignment horizontal="right" wrapText="1"/>
    </xf>
    <xf numFmtId="3" fontId="0" fillId="0" borderId="22" xfId="0" applyNumberFormat="1" applyBorder="1" applyAlignment="1">
      <alignment horizontal="right" wrapText="1"/>
    </xf>
    <xf numFmtId="0" fontId="54" fillId="0" borderId="12" xfId="0" applyFont="1" applyBorder="1" applyAlignment="1">
      <alignment horizontal="left"/>
    </xf>
    <xf numFmtId="0" fontId="54" fillId="0" borderId="0" xfId="0" applyFont="1" applyAlignment="1">
      <alignment horizontal="center"/>
    </xf>
    <xf numFmtId="9" fontId="0" fillId="0" borderId="25" xfId="61" applyFont="1" applyBorder="1" applyAlignment="1">
      <alignment horizontal="center"/>
    </xf>
    <xf numFmtId="0" fontId="0" fillId="0" borderId="0" xfId="0" applyAlignment="1">
      <alignment/>
    </xf>
    <xf numFmtId="0" fontId="0" fillId="0" borderId="14" xfId="0" applyFont="1" applyBorder="1" applyAlignment="1">
      <alignment horizontal="right"/>
    </xf>
    <xf numFmtId="0" fontId="0" fillId="0" borderId="15" xfId="0" applyFont="1" applyBorder="1" applyAlignment="1">
      <alignment horizontal="right"/>
    </xf>
    <xf numFmtId="0" fontId="0" fillId="0" borderId="16" xfId="0" applyFont="1" applyBorder="1" applyAlignment="1">
      <alignment horizontal="right"/>
    </xf>
    <xf numFmtId="0" fontId="0" fillId="0" borderId="0" xfId="0" applyAlignment="1">
      <alignment/>
    </xf>
    <xf numFmtId="0" fontId="54" fillId="0" borderId="0" xfId="0" applyFont="1" applyBorder="1" applyAlignment="1">
      <alignment horizontal="center"/>
    </xf>
    <xf numFmtId="0" fontId="54" fillId="0" borderId="0" xfId="0" applyFont="1" applyBorder="1" applyAlignment="1">
      <alignment wrapText="1"/>
    </xf>
    <xf numFmtId="0" fontId="54" fillId="0" borderId="20" xfId="0" applyFont="1" applyBorder="1" applyAlignment="1">
      <alignment horizontal="center"/>
    </xf>
    <xf numFmtId="0" fontId="54" fillId="0" borderId="20" xfId="0" applyFont="1" applyBorder="1" applyAlignment="1">
      <alignment wrapText="1"/>
    </xf>
    <xf numFmtId="0" fontId="0" fillId="0" borderId="0" xfId="0" applyAlignment="1">
      <alignment/>
    </xf>
    <xf numFmtId="0" fontId="0" fillId="0" borderId="0" xfId="0" applyAlignment="1">
      <alignment horizontal="center"/>
    </xf>
    <xf numFmtId="1" fontId="0" fillId="0" borderId="0" xfId="0" applyNumberFormat="1" applyAlignment="1">
      <alignment horizontal="center"/>
    </xf>
    <xf numFmtId="0" fontId="52" fillId="0" borderId="20" xfId="0" applyFont="1" applyFill="1" applyBorder="1" applyAlignment="1">
      <alignment horizontal="left"/>
    </xf>
    <xf numFmtId="0" fontId="52" fillId="0" borderId="20" xfId="0" applyFont="1" applyFill="1" applyBorder="1" applyAlignment="1">
      <alignment horizontal="left" wrapText="1"/>
    </xf>
    <xf numFmtId="0" fontId="52" fillId="0" borderId="20" xfId="0" applyFont="1" applyFill="1" applyBorder="1" applyAlignment="1">
      <alignment wrapText="1"/>
    </xf>
    <xf numFmtId="0" fontId="57" fillId="0" borderId="0" xfId="0" applyFont="1" applyAlignment="1">
      <alignment vertical="top" wrapText="1"/>
    </xf>
    <xf numFmtId="0" fontId="55" fillId="0" borderId="0" xfId="0" applyFont="1" applyAlignment="1">
      <alignment horizontal="left"/>
    </xf>
    <xf numFmtId="0" fontId="0" fillId="0" borderId="0" xfId="0" applyFont="1" applyAlignment="1">
      <alignment horizontal="left"/>
    </xf>
    <xf numFmtId="2" fontId="0" fillId="0" borderId="0" xfId="0" applyNumberFormat="1" applyFont="1" applyBorder="1" applyAlignment="1">
      <alignment horizontal="center"/>
    </xf>
    <xf numFmtId="0" fontId="54" fillId="0" borderId="0" xfId="0" applyFont="1" applyAlignment="1">
      <alignment horizontal="left"/>
    </xf>
    <xf numFmtId="0" fontId="6" fillId="0" borderId="0" xfId="0" applyFont="1" applyAlignment="1">
      <alignment horizontal="left"/>
    </xf>
    <xf numFmtId="0" fontId="1" fillId="0" borderId="0" xfId="0" applyNumberFormat="1" applyFont="1" applyAlignment="1">
      <alignment horizontal="left" vertical="top" wrapText="1"/>
    </xf>
    <xf numFmtId="0" fontId="0" fillId="0" borderId="0" xfId="0" applyAlignment="1">
      <alignment/>
    </xf>
    <xf numFmtId="2" fontId="0" fillId="0" borderId="0" xfId="0" applyNumberFormat="1" applyFont="1" applyAlignment="1">
      <alignment/>
    </xf>
    <xf numFmtId="0" fontId="0" fillId="0" borderId="15" xfId="0" applyNumberFormat="1" applyFont="1" applyBorder="1" applyAlignment="1">
      <alignment/>
    </xf>
    <xf numFmtId="0" fontId="0" fillId="0" borderId="0" xfId="0" applyAlignment="1">
      <alignment/>
    </xf>
    <xf numFmtId="0" fontId="0" fillId="0" borderId="0" xfId="0" applyFont="1" applyAlignment="1">
      <alignment horizontal="left"/>
    </xf>
    <xf numFmtId="1" fontId="0" fillId="0" borderId="13" xfId="0" applyNumberFormat="1" applyFont="1" applyBorder="1" applyAlignment="1">
      <alignment horizontal="center"/>
    </xf>
    <xf numFmtId="2" fontId="0" fillId="0" borderId="13" xfId="0" applyNumberFormat="1" applyFont="1" applyBorder="1" applyAlignment="1">
      <alignment horizontal="center"/>
    </xf>
    <xf numFmtId="9" fontId="0" fillId="0" borderId="25" xfId="61" applyFont="1" applyBorder="1" applyAlignment="1">
      <alignment horizontal="center"/>
    </xf>
    <xf numFmtId="9" fontId="0" fillId="0" borderId="25" xfId="61" applyFont="1" applyBorder="1" applyAlignment="1">
      <alignment horizontal="center" wrapText="1"/>
    </xf>
    <xf numFmtId="0" fontId="58" fillId="0" borderId="0" xfId="0" applyFont="1" applyBorder="1" applyAlignment="1">
      <alignment/>
    </xf>
    <xf numFmtId="0" fontId="6" fillId="0" borderId="0" xfId="0" applyFont="1" applyAlignment="1">
      <alignment vertical="top" wrapText="1"/>
    </xf>
    <xf numFmtId="0" fontId="0" fillId="0" borderId="0" xfId="0" applyFont="1" applyAlignment="1">
      <alignment vertical="top" wrapText="1"/>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167" fontId="0" fillId="0" borderId="24" xfId="0" applyNumberFormat="1" applyFont="1" applyBorder="1" applyAlignment="1">
      <alignment/>
    </xf>
    <xf numFmtId="3" fontId="0" fillId="0" borderId="13" xfId="0" applyNumberFormat="1" applyFont="1" applyBorder="1" applyAlignment="1">
      <alignment/>
    </xf>
    <xf numFmtId="3" fontId="0" fillId="0" borderId="14" xfId="0" applyNumberFormat="1" applyFont="1" applyBorder="1" applyAlignment="1">
      <alignment/>
    </xf>
    <xf numFmtId="0" fontId="59" fillId="0" borderId="0" xfId="0" applyFont="1" applyBorder="1" applyAlignment="1">
      <alignment vertical="center"/>
    </xf>
    <xf numFmtId="170" fontId="0" fillId="0" borderId="13" xfId="44" applyNumberFormat="1" applyFont="1" applyBorder="1" applyAlignment="1">
      <alignment/>
    </xf>
    <xf numFmtId="170" fontId="0" fillId="0" borderId="14" xfId="44" applyNumberFormat="1" applyFont="1" applyBorder="1" applyAlignment="1">
      <alignment/>
    </xf>
    <xf numFmtId="0" fontId="0" fillId="0" borderId="0" xfId="0" applyBorder="1" applyAlignment="1">
      <alignment horizontal="left" wrapText="1"/>
    </xf>
    <xf numFmtId="0" fontId="0" fillId="0" borderId="13" xfId="0" applyFont="1" applyBorder="1" applyAlignment="1">
      <alignment wrapText="1"/>
    </xf>
    <xf numFmtId="0" fontId="0" fillId="0" borderId="0" xfId="0" applyAlignment="1">
      <alignment horizontal="left" wrapText="1"/>
    </xf>
    <xf numFmtId="0" fontId="0" fillId="0" borderId="0" xfId="0" applyFont="1" applyAlignment="1">
      <alignment horizontal="left" wrapText="1"/>
    </xf>
    <xf numFmtId="0" fontId="60" fillId="0" borderId="0" xfId="0" applyFont="1" applyAlignment="1">
      <alignment horizontal="left" wrapText="1"/>
    </xf>
    <xf numFmtId="0" fontId="52" fillId="0" borderId="0" xfId="0" applyFont="1" applyBorder="1" applyAlignment="1">
      <alignment horizontal="left" vertical="top" wrapText="1"/>
    </xf>
    <xf numFmtId="0" fontId="15" fillId="0" borderId="0" xfId="0" applyFont="1" applyBorder="1" applyAlignment="1">
      <alignment horizontal="left" vertical="center" wrapText="1"/>
    </xf>
    <xf numFmtId="0" fontId="0" fillId="0" borderId="0" xfId="0" applyAlignment="1">
      <alignment/>
    </xf>
    <xf numFmtId="0" fontId="19" fillId="0" borderId="12" xfId="0" applyFont="1" applyBorder="1" applyAlignment="1">
      <alignment horizontal="left" vertical="center" wrapText="1"/>
    </xf>
    <xf numFmtId="0" fontId="0" fillId="0" borderId="12" xfId="0" applyBorder="1" applyAlignment="1">
      <alignment horizontal="left" vertical="center"/>
    </xf>
    <xf numFmtId="0" fontId="15" fillId="0" borderId="25" xfId="44" applyNumberFormat="1" applyFont="1" applyBorder="1" applyAlignment="1">
      <alignment horizontal="left" vertical="center"/>
    </xf>
    <xf numFmtId="0" fontId="52" fillId="0" borderId="0" xfId="0" applyFont="1" applyBorder="1" applyAlignment="1">
      <alignment vertical="top" wrapText="1"/>
    </xf>
    <xf numFmtId="0" fontId="0" fillId="0" borderId="0" xfId="0" applyAlignment="1">
      <alignment vertical="top" wrapText="1"/>
    </xf>
    <xf numFmtId="0" fontId="55" fillId="0" borderId="12" xfId="0" applyFont="1" applyBorder="1" applyAlignment="1">
      <alignment horizontal="left"/>
    </xf>
    <xf numFmtId="0" fontId="0" fillId="0" borderId="25" xfId="0" applyFont="1" applyBorder="1" applyAlignment="1">
      <alignment horizontal="center"/>
    </xf>
    <xf numFmtId="0" fontId="0" fillId="0" borderId="24" xfId="0" applyBorder="1" applyAlignment="1">
      <alignment horizontal="center" wrapText="1"/>
    </xf>
    <xf numFmtId="0" fontId="0" fillId="0" borderId="18" xfId="0" applyFont="1" applyBorder="1" applyAlignment="1">
      <alignment horizontal="center" wrapText="1"/>
    </xf>
    <xf numFmtId="0" fontId="6" fillId="0" borderId="13" xfId="0" applyFont="1" applyBorder="1" applyAlignment="1">
      <alignment horizontal="left" wrapText="1"/>
    </xf>
    <xf numFmtId="0" fontId="0" fillId="0" borderId="13" xfId="0" applyFont="1" applyBorder="1" applyAlignment="1">
      <alignment horizontal="left" wrapText="1"/>
    </xf>
    <xf numFmtId="0" fontId="6" fillId="0" borderId="0" xfId="0" applyFont="1" applyAlignment="1">
      <alignment horizontal="left" vertical="top" wrapText="1"/>
    </xf>
    <xf numFmtId="0" fontId="0" fillId="0" borderId="0" xfId="0" applyFont="1" applyAlignment="1">
      <alignment horizontal="left" vertical="top" wrapText="1"/>
    </xf>
    <xf numFmtId="0" fontId="6" fillId="0" borderId="0" xfId="0" applyFont="1" applyAlignment="1">
      <alignment horizontal="left" wrapText="1"/>
    </xf>
    <xf numFmtId="0" fontId="58" fillId="0" borderId="0" xfId="0" applyFont="1" applyBorder="1" applyAlignment="1">
      <alignment horizontal="center"/>
    </xf>
    <xf numFmtId="0" fontId="55" fillId="0" borderId="0" xfId="0" applyFont="1" applyAlignment="1">
      <alignment horizontal="left" wrapText="1"/>
    </xf>
    <xf numFmtId="0" fontId="0" fillId="0" borderId="22" xfId="0" applyFont="1" applyBorder="1" applyAlignment="1">
      <alignment horizontal="center"/>
    </xf>
    <xf numFmtId="0" fontId="58" fillId="0" borderId="23" xfId="0" applyFont="1" applyBorder="1" applyAlignment="1">
      <alignment horizontal="center"/>
    </xf>
    <xf numFmtId="0" fontId="0" fillId="0" borderId="0" xfId="0" applyFont="1" applyBorder="1" applyAlignment="1">
      <alignment wrapText="1"/>
    </xf>
    <xf numFmtId="0" fontId="0" fillId="0" borderId="0" xfId="0" applyAlignment="1">
      <alignment wrapText="1"/>
    </xf>
    <xf numFmtId="0" fontId="56" fillId="0" borderId="0" xfId="0" applyFont="1" applyAlignment="1">
      <alignment horizontal="left" wrapText="1"/>
    </xf>
    <xf numFmtId="0" fontId="55" fillId="0" borderId="12" xfId="0" applyFont="1" applyBorder="1" applyAlignment="1">
      <alignment wrapText="1"/>
    </xf>
    <xf numFmtId="0" fontId="0" fillId="0" borderId="21" xfId="0" applyFont="1" applyBorder="1" applyAlignment="1">
      <alignment horizontal="center"/>
    </xf>
    <xf numFmtId="0" fontId="0" fillId="0" borderId="22" xfId="0" applyFont="1" applyBorder="1" applyAlignment="1">
      <alignment horizontal="center" wrapText="1"/>
    </xf>
    <xf numFmtId="0" fontId="0" fillId="0" borderId="21" xfId="0" applyFont="1" applyBorder="1" applyAlignment="1">
      <alignment horizontal="center" wrapText="1"/>
    </xf>
    <xf numFmtId="0" fontId="0" fillId="0" borderId="23" xfId="0" applyFont="1" applyBorder="1" applyAlignment="1">
      <alignment horizontal="center" wrapText="1"/>
    </xf>
    <xf numFmtId="0" fontId="0" fillId="0" borderId="13" xfId="0" applyFont="1" applyBorder="1" applyAlignment="1">
      <alignment wrapText="1"/>
    </xf>
    <xf numFmtId="0" fontId="0" fillId="0" borderId="13" xfId="0" applyBorder="1" applyAlignment="1">
      <alignment wrapText="1"/>
    </xf>
    <xf numFmtId="0" fontId="59" fillId="0" borderId="23" xfId="0" applyFont="1" applyBorder="1" applyAlignment="1">
      <alignment horizontal="center" vertical="center"/>
    </xf>
    <xf numFmtId="0" fontId="0" fillId="0" borderId="0" xfId="0" applyFont="1" applyAlignment="1">
      <alignment wrapText="1"/>
    </xf>
    <xf numFmtId="0" fontId="56" fillId="0" borderId="0" xfId="0" applyFont="1" applyAlignment="1">
      <alignment horizontal="left"/>
    </xf>
    <xf numFmtId="0" fontId="54" fillId="0" borderId="0" xfId="0" applyFont="1" applyAlignment="1">
      <alignment horizontal="left" wrapText="1"/>
    </xf>
    <xf numFmtId="0" fontId="0" fillId="0" borderId="0" xfId="0" applyFont="1" applyBorder="1" applyAlignment="1">
      <alignment horizontal="left" wrapText="1"/>
    </xf>
    <xf numFmtId="0" fontId="6" fillId="0" borderId="0" xfId="0" applyFont="1" applyBorder="1" applyAlignment="1">
      <alignment horizontal="left" wrapText="1"/>
    </xf>
    <xf numFmtId="0" fontId="0" fillId="0" borderId="17" xfId="0" applyBorder="1" applyAlignment="1">
      <alignment horizontal="center"/>
    </xf>
    <xf numFmtId="0" fontId="0" fillId="0" borderId="17" xfId="0" applyFont="1" applyBorder="1" applyAlignment="1">
      <alignment horizontal="center"/>
    </xf>
    <xf numFmtId="0" fontId="0" fillId="0" borderId="18" xfId="0" applyBorder="1" applyAlignment="1">
      <alignment horizontal="center"/>
    </xf>
    <xf numFmtId="0" fontId="0" fillId="0" borderId="12" xfId="0" applyFont="1" applyBorder="1" applyAlignment="1">
      <alignment horizontal="center"/>
    </xf>
    <xf numFmtId="0" fontId="56" fillId="0" borderId="0" xfId="0" applyFont="1" applyBorder="1" applyAlignment="1">
      <alignment horizontal="left" wrapText="1"/>
    </xf>
    <xf numFmtId="0" fontId="0" fillId="0" borderId="23" xfId="0" applyFont="1" applyBorder="1" applyAlignment="1">
      <alignment horizontal="center"/>
    </xf>
    <xf numFmtId="0" fontId="5" fillId="0" borderId="13" xfId="0" applyFont="1" applyBorder="1" applyAlignment="1">
      <alignment horizontal="left" wrapText="1"/>
    </xf>
    <xf numFmtId="0" fontId="55" fillId="0" borderId="0" xfId="0" applyFont="1" applyAlignment="1">
      <alignment horizontal="left"/>
    </xf>
    <xf numFmtId="0" fontId="6" fillId="0" borderId="0" xfId="0" applyNumberFormat="1" applyFont="1" applyAlignment="1">
      <alignment horizontal="left"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3" xfId="58"/>
    <cellStyle name="Note" xfId="59"/>
    <cellStyle name="Output" xfId="60"/>
    <cellStyle name="Percent" xfId="61"/>
    <cellStyle name="Percent 2"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B31"/>
  <sheetViews>
    <sheetView tabSelected="1" zoomScalePageLayoutView="0" workbookViewId="0" topLeftCell="A1">
      <selection activeCell="A1" sqref="A1"/>
    </sheetView>
  </sheetViews>
  <sheetFormatPr defaultColWidth="8.421875" defaultRowHeight="15"/>
  <cols>
    <col min="1" max="1" width="8.421875" style="30" customWidth="1"/>
    <col min="2" max="2" width="116.28125" style="30" bestFit="1" customWidth="1"/>
    <col min="3" max="16384" width="8.421875" style="30" customWidth="1"/>
  </cols>
  <sheetData>
    <row r="2" spans="1:2" ht="15">
      <c r="A2" s="122" t="s">
        <v>51</v>
      </c>
      <c r="B2" s="123" t="s">
        <v>52</v>
      </c>
    </row>
    <row r="3" spans="1:2" ht="15">
      <c r="A3" s="120"/>
      <c r="B3" s="121"/>
    </row>
    <row r="4" spans="1:2" ht="15">
      <c r="A4" s="33">
        <v>1</v>
      </c>
      <c r="B4" s="34" t="s">
        <v>856</v>
      </c>
    </row>
    <row r="5" spans="1:2" ht="15">
      <c r="A5" s="31">
        <v>2</v>
      </c>
      <c r="B5" s="32" t="s">
        <v>185</v>
      </c>
    </row>
    <row r="6" spans="1:2" ht="15">
      <c r="A6" s="31">
        <v>3</v>
      </c>
      <c r="B6" s="32" t="s">
        <v>186</v>
      </c>
    </row>
    <row r="7" spans="1:2" ht="15">
      <c r="A7" s="31">
        <v>4</v>
      </c>
      <c r="B7" s="32" t="s">
        <v>187</v>
      </c>
    </row>
    <row r="8" spans="1:2" ht="15">
      <c r="A8" s="31">
        <v>5</v>
      </c>
      <c r="B8" s="32" t="s">
        <v>188</v>
      </c>
    </row>
    <row r="9" spans="1:2" ht="15">
      <c r="A9" s="31">
        <v>6</v>
      </c>
      <c r="B9" s="32" t="s">
        <v>189</v>
      </c>
    </row>
    <row r="10" spans="1:2" ht="15">
      <c r="A10" s="31">
        <v>7</v>
      </c>
      <c r="B10" s="32" t="s">
        <v>190</v>
      </c>
    </row>
    <row r="11" spans="1:2" ht="15">
      <c r="A11" s="31">
        <v>8</v>
      </c>
      <c r="B11" s="32" t="s">
        <v>821</v>
      </c>
    </row>
    <row r="12" spans="1:2" ht="15">
      <c r="A12" s="31">
        <v>9</v>
      </c>
      <c r="B12" s="32" t="s">
        <v>822</v>
      </c>
    </row>
    <row r="13" spans="1:2" ht="15">
      <c r="A13" s="31">
        <v>10</v>
      </c>
      <c r="B13" s="32" t="s">
        <v>823</v>
      </c>
    </row>
    <row r="14" spans="1:2" ht="15">
      <c r="A14" s="31">
        <v>11</v>
      </c>
      <c r="B14" s="32" t="s">
        <v>824</v>
      </c>
    </row>
    <row r="15" spans="1:2" ht="15">
      <c r="A15" s="31">
        <v>12</v>
      </c>
      <c r="B15" s="32" t="s">
        <v>825</v>
      </c>
    </row>
    <row r="16" spans="1:2" ht="15">
      <c r="A16" s="31">
        <v>13</v>
      </c>
      <c r="B16" s="32" t="s">
        <v>826</v>
      </c>
    </row>
    <row r="17" spans="1:2" ht="15">
      <c r="A17" s="31">
        <v>14</v>
      </c>
      <c r="B17" s="32" t="s">
        <v>827</v>
      </c>
    </row>
    <row r="18" spans="1:2" ht="15">
      <c r="A18" s="31">
        <v>15</v>
      </c>
      <c r="B18" s="32" t="s">
        <v>828</v>
      </c>
    </row>
    <row r="19" spans="1:2" ht="15">
      <c r="A19" s="31">
        <v>16</v>
      </c>
      <c r="B19" s="32" t="s">
        <v>829</v>
      </c>
    </row>
    <row r="20" spans="1:2" ht="15">
      <c r="A20" s="31">
        <v>17</v>
      </c>
      <c r="B20" s="32" t="s">
        <v>830</v>
      </c>
    </row>
    <row r="21" spans="1:2" ht="15">
      <c r="A21" s="31">
        <v>18</v>
      </c>
      <c r="B21" s="106" t="s">
        <v>206</v>
      </c>
    </row>
    <row r="22" spans="1:2" ht="15">
      <c r="A22" s="31">
        <v>19</v>
      </c>
      <c r="B22" s="32" t="s">
        <v>831</v>
      </c>
    </row>
    <row r="23" spans="1:2" ht="15">
      <c r="A23" s="31">
        <v>20</v>
      </c>
      <c r="B23" s="107" t="s">
        <v>832</v>
      </c>
    </row>
    <row r="24" spans="1:2" ht="15">
      <c r="A24" s="31">
        <v>21</v>
      </c>
      <c r="B24" s="32" t="s">
        <v>833</v>
      </c>
    </row>
    <row r="25" spans="1:2" ht="15">
      <c r="A25" s="31">
        <v>22</v>
      </c>
      <c r="B25" s="32" t="s">
        <v>834</v>
      </c>
    </row>
    <row r="26" spans="1:2" ht="15">
      <c r="A26" s="31">
        <v>23</v>
      </c>
      <c r="B26" s="32" t="s">
        <v>819</v>
      </c>
    </row>
    <row r="27" spans="1:2" ht="15">
      <c r="A27" s="31">
        <v>24</v>
      </c>
      <c r="B27" s="32" t="s">
        <v>820</v>
      </c>
    </row>
    <row r="28" spans="1:2" ht="15">
      <c r="A28" s="31"/>
      <c r="B28" s="32"/>
    </row>
    <row r="29" spans="1:2" ht="15">
      <c r="A29" s="31" t="s">
        <v>131</v>
      </c>
      <c r="B29" s="32"/>
    </row>
    <row r="31" spans="1:2" ht="30" customHeight="1">
      <c r="A31" s="160" t="s">
        <v>857</v>
      </c>
      <c r="B31" s="161"/>
    </row>
  </sheetData>
  <sheetProtection/>
  <mergeCells count="1">
    <mergeCell ref="A31:B31"/>
  </mergeCells>
  <printOptions/>
  <pageMargins left="0.75" right="0.75" top="1" bottom="1" header="0.3" footer="0.3"/>
  <pageSetup fitToHeight="1" fitToWidth="1" horizontalDpi="600" verticalDpi="600" orientation="landscape" scale="97" r:id="rId1"/>
</worksheet>
</file>

<file path=xl/worksheets/sheet10.xml><?xml version="1.0" encoding="utf-8"?>
<worksheet xmlns="http://schemas.openxmlformats.org/spreadsheetml/2006/main" xmlns:r="http://schemas.openxmlformats.org/officeDocument/2006/relationships">
  <sheetPr>
    <pageSetUpPr fitToPage="1"/>
  </sheetPr>
  <dimension ref="A1:J54"/>
  <sheetViews>
    <sheetView zoomScaleSheetLayoutView="100" zoomScalePageLayoutView="0" workbookViewId="0" topLeftCell="A1">
      <selection activeCell="A1" sqref="A1"/>
    </sheetView>
  </sheetViews>
  <sheetFormatPr defaultColWidth="8.421875" defaultRowHeight="15"/>
  <cols>
    <col min="1" max="1" width="9.421875" style="30" customWidth="1"/>
    <col min="2" max="2" width="13.00390625" style="30" customWidth="1"/>
    <col min="3" max="3" width="9.421875" style="30" customWidth="1"/>
    <col min="4" max="4" width="13.00390625" style="55" customWidth="1"/>
    <col min="5" max="5" width="13.00390625" style="30" customWidth="1"/>
    <col min="6" max="6" width="9.421875" style="30" customWidth="1"/>
    <col min="7" max="7" width="13.00390625" style="55" customWidth="1"/>
    <col min="8" max="8" width="13.00390625" style="30" customWidth="1"/>
    <col min="9" max="9" width="9.421875" style="30" customWidth="1"/>
    <col min="10" max="10" width="13.00390625" style="56" customWidth="1"/>
    <col min="11" max="16384" width="8.421875" style="30" customWidth="1"/>
  </cols>
  <sheetData>
    <row r="1" spans="1:4" ht="15">
      <c r="A1" s="2" t="s">
        <v>35</v>
      </c>
      <c r="B1" s="2"/>
      <c r="C1" s="2"/>
      <c r="D1" s="3"/>
    </row>
    <row r="2" spans="1:4" ht="17.25">
      <c r="A2" s="2" t="s">
        <v>191</v>
      </c>
      <c r="B2" s="2"/>
      <c r="C2" s="2"/>
      <c r="D2" s="3"/>
    </row>
    <row r="3" spans="1:10" ht="15" customHeight="1">
      <c r="A3" s="187" t="s">
        <v>192</v>
      </c>
      <c r="B3" s="187"/>
      <c r="C3" s="187"/>
      <c r="D3" s="187"/>
      <c r="E3" s="187"/>
      <c r="F3" s="187"/>
      <c r="G3" s="187"/>
      <c r="H3" s="187"/>
      <c r="I3" s="187"/>
      <c r="J3" s="187"/>
    </row>
    <row r="4" spans="1:10" ht="30">
      <c r="A4" s="45"/>
      <c r="B4" s="57" t="s">
        <v>11</v>
      </c>
      <c r="C4" s="58"/>
      <c r="D4" s="59"/>
      <c r="E4" s="57" t="s">
        <v>6</v>
      </c>
      <c r="F4" s="58"/>
      <c r="G4" s="60"/>
      <c r="H4" s="58" t="s">
        <v>12</v>
      </c>
      <c r="I4" s="58"/>
      <c r="J4" s="61"/>
    </row>
    <row r="5" spans="1:10" ht="15">
      <c r="A5" s="47"/>
      <c r="B5" s="62"/>
      <c r="C5" s="182" t="s">
        <v>174</v>
      </c>
      <c r="D5" s="188"/>
      <c r="E5" s="62"/>
      <c r="F5" s="189" t="s">
        <v>174</v>
      </c>
      <c r="G5" s="190"/>
      <c r="H5" s="63"/>
      <c r="I5" s="189" t="s">
        <v>174</v>
      </c>
      <c r="J5" s="191"/>
    </row>
    <row r="6" spans="1:10" ht="60">
      <c r="A6" s="64" t="s">
        <v>0</v>
      </c>
      <c r="B6" s="65" t="s">
        <v>7</v>
      </c>
      <c r="C6" s="66" t="s">
        <v>8</v>
      </c>
      <c r="D6" s="67" t="s">
        <v>9</v>
      </c>
      <c r="E6" s="65" t="s">
        <v>7</v>
      </c>
      <c r="F6" s="66" t="s">
        <v>8</v>
      </c>
      <c r="G6" s="67" t="s">
        <v>9</v>
      </c>
      <c r="H6" s="65" t="s">
        <v>7</v>
      </c>
      <c r="I6" s="66" t="s">
        <v>8</v>
      </c>
      <c r="J6" s="89" t="s">
        <v>9</v>
      </c>
    </row>
    <row r="7" spans="1:10" ht="15">
      <c r="A7" s="47">
        <v>1975</v>
      </c>
      <c r="B7" s="25">
        <f>19.97827106/100</f>
        <v>0.1997827106</v>
      </c>
      <c r="C7" s="11">
        <v>5075.50970149</v>
      </c>
      <c r="D7" s="11">
        <v>15845.38511194</v>
      </c>
      <c r="E7" s="25">
        <f>12.86659804/100</f>
        <v>0.1286659804</v>
      </c>
      <c r="F7" s="11">
        <v>11005.84208955</v>
      </c>
      <c r="G7" s="11">
        <v>17225.56757463</v>
      </c>
      <c r="H7" s="25">
        <f>1.29353481/100</f>
        <v>0.012935348099999999</v>
      </c>
      <c r="I7" s="11">
        <v>15409.06936567</v>
      </c>
      <c r="J7" s="11">
        <v>21639.92535448</v>
      </c>
    </row>
    <row r="8" spans="1:10" ht="15">
      <c r="A8" s="47">
        <v>1976</v>
      </c>
      <c r="B8" s="68">
        <v>20.48194698</v>
      </c>
      <c r="C8" s="69">
        <v>5041.64788732</v>
      </c>
      <c r="D8" s="70">
        <v>16433.67142606</v>
      </c>
      <c r="E8" s="68">
        <v>13.0832729</v>
      </c>
      <c r="F8" s="69">
        <v>11127.33702465</v>
      </c>
      <c r="G8" s="70">
        <v>17645.76760563</v>
      </c>
      <c r="H8" s="68">
        <v>1.54729316</v>
      </c>
      <c r="I8" s="69">
        <v>15012.55692782</v>
      </c>
      <c r="J8" s="69">
        <v>23370.13864437</v>
      </c>
    </row>
    <row r="9" spans="1:10" ht="15">
      <c r="A9" s="47">
        <v>1977</v>
      </c>
      <c r="B9" s="68">
        <v>20.71807793</v>
      </c>
      <c r="C9" s="69">
        <v>4953.60593081</v>
      </c>
      <c r="D9" s="70">
        <v>16022.55632619</v>
      </c>
      <c r="E9" s="68">
        <v>13.0018615</v>
      </c>
      <c r="F9" s="69">
        <v>10650.25275124</v>
      </c>
      <c r="G9" s="70">
        <v>17691.44975288</v>
      </c>
      <c r="H9" s="68">
        <v>1.94581744</v>
      </c>
      <c r="I9" s="69">
        <v>14050.94253707</v>
      </c>
      <c r="J9" s="69">
        <v>23529.62817133</v>
      </c>
    </row>
    <row r="10" spans="1:10" ht="15">
      <c r="A10" s="47">
        <v>1978</v>
      </c>
      <c r="B10" s="68">
        <v>21.70481971</v>
      </c>
      <c r="C10" s="69">
        <v>5105.82837423</v>
      </c>
      <c r="D10" s="70">
        <v>16459.43383436</v>
      </c>
      <c r="E10" s="68">
        <v>13.2142617</v>
      </c>
      <c r="F10" s="69">
        <v>9838.32736196</v>
      </c>
      <c r="G10" s="70">
        <v>17641.64355828</v>
      </c>
      <c r="H10" s="68">
        <v>1.85616968</v>
      </c>
      <c r="I10" s="69">
        <v>14318.28</v>
      </c>
      <c r="J10" s="69">
        <v>22571.78751534</v>
      </c>
    </row>
    <row r="11" spans="1:10" ht="15">
      <c r="A11" s="47">
        <v>1979</v>
      </c>
      <c r="B11" s="68">
        <v>22.22653346</v>
      </c>
      <c r="C11" s="69">
        <v>4455.89626556</v>
      </c>
      <c r="D11" s="70">
        <v>15509.81966805</v>
      </c>
      <c r="E11" s="68">
        <v>13.54744751</v>
      </c>
      <c r="F11" s="69">
        <v>9659.39290456</v>
      </c>
      <c r="G11" s="70">
        <v>17477.0153527</v>
      </c>
      <c r="H11" s="68">
        <v>2.19343137</v>
      </c>
      <c r="I11" s="69">
        <v>13160.57213693</v>
      </c>
      <c r="J11" s="69">
        <v>22850.49618257</v>
      </c>
    </row>
    <row r="12" spans="1:10" ht="15">
      <c r="A12" s="47">
        <v>1980</v>
      </c>
      <c r="B12" s="68">
        <v>22.7395422</v>
      </c>
      <c r="C12" s="69">
        <v>4495.74370012</v>
      </c>
      <c r="D12" s="70">
        <v>15761.07322854</v>
      </c>
      <c r="E12" s="68">
        <v>13.73875955</v>
      </c>
      <c r="F12" s="69">
        <v>9868.70568319</v>
      </c>
      <c r="G12" s="70">
        <v>17313.51874244</v>
      </c>
      <c r="H12" s="68">
        <v>2.01865794</v>
      </c>
      <c r="I12" s="69">
        <v>13370.36484885</v>
      </c>
      <c r="J12" s="69">
        <v>23474.2458283</v>
      </c>
    </row>
    <row r="13" spans="1:10" ht="15">
      <c r="A13" s="47">
        <v>1981</v>
      </c>
      <c r="B13" s="68">
        <v>23.73817768</v>
      </c>
      <c r="C13" s="69">
        <v>4346.05629139</v>
      </c>
      <c r="D13" s="70">
        <v>16001.38907285</v>
      </c>
      <c r="E13" s="68">
        <v>13.59871874</v>
      </c>
      <c r="F13" s="69">
        <v>9893.20450331</v>
      </c>
      <c r="G13" s="70">
        <v>17697.66801325</v>
      </c>
      <c r="H13" s="68">
        <v>1.58660925</v>
      </c>
      <c r="I13" s="69">
        <v>10431.19359272</v>
      </c>
      <c r="J13" s="69">
        <v>20560.79721854</v>
      </c>
    </row>
    <row r="14" spans="1:10" ht="15">
      <c r="A14" s="47">
        <v>1982</v>
      </c>
      <c r="B14" s="68">
        <v>23.95299324</v>
      </c>
      <c r="C14" s="69">
        <v>4206.91731959</v>
      </c>
      <c r="D14" s="70">
        <v>15897.71913402</v>
      </c>
      <c r="E14" s="68">
        <v>13.76389846</v>
      </c>
      <c r="F14" s="69">
        <v>9816.14041237</v>
      </c>
      <c r="G14" s="70">
        <v>18372.66581443</v>
      </c>
      <c r="H14" s="68">
        <v>1.8097545</v>
      </c>
      <c r="I14" s="69">
        <v>11808.89072165</v>
      </c>
      <c r="J14" s="69">
        <v>21812.00523711</v>
      </c>
    </row>
    <row r="15" spans="1:10" ht="15">
      <c r="A15" s="47">
        <v>1983</v>
      </c>
      <c r="B15" s="68">
        <v>24.85039186</v>
      </c>
      <c r="C15" s="69">
        <v>4317.06934673</v>
      </c>
      <c r="D15" s="70">
        <v>16431.24560804</v>
      </c>
      <c r="E15" s="68">
        <v>13.87953836</v>
      </c>
      <c r="F15" s="69">
        <v>11037.30729648</v>
      </c>
      <c r="G15" s="70">
        <v>18908.76373869</v>
      </c>
      <c r="H15" s="68">
        <v>2.40760391</v>
      </c>
      <c r="I15" s="69">
        <v>11632.10351759</v>
      </c>
      <c r="J15" s="69">
        <v>23745.08059296</v>
      </c>
    </row>
    <row r="16" spans="1:10" ht="15">
      <c r="A16" s="47">
        <v>1984</v>
      </c>
      <c r="B16" s="68">
        <v>24.57118232</v>
      </c>
      <c r="C16" s="69">
        <v>4349.33288332</v>
      </c>
      <c r="D16" s="70">
        <v>16320.35386692</v>
      </c>
      <c r="E16" s="68">
        <v>14.69018923</v>
      </c>
      <c r="F16" s="69">
        <v>11045.92478303</v>
      </c>
      <c r="G16" s="70">
        <v>18420.23019286</v>
      </c>
      <c r="H16" s="68">
        <v>2.65560684</v>
      </c>
      <c r="I16" s="69">
        <v>11742.04816779</v>
      </c>
      <c r="J16" s="69">
        <v>21873.23230473</v>
      </c>
    </row>
    <row r="17" spans="1:10" ht="15">
      <c r="A17" s="47">
        <v>1985</v>
      </c>
      <c r="B17" s="68">
        <v>25.48445896</v>
      </c>
      <c r="C17" s="69">
        <v>4324.75929368</v>
      </c>
      <c r="D17" s="70">
        <v>16773.41258364</v>
      </c>
      <c r="E17" s="68">
        <v>14.68754504</v>
      </c>
      <c r="F17" s="69">
        <v>10689.91784387</v>
      </c>
      <c r="G17" s="70">
        <v>18595.35605019</v>
      </c>
      <c r="H17" s="68">
        <v>2.45985474</v>
      </c>
      <c r="I17" s="69">
        <v>11737.8402881</v>
      </c>
      <c r="J17" s="69">
        <v>22200.43104089</v>
      </c>
    </row>
    <row r="18" spans="1:10" ht="15">
      <c r="A18" s="47">
        <v>1986</v>
      </c>
      <c r="B18" s="68">
        <v>27.07153876</v>
      </c>
      <c r="C18" s="69">
        <v>4358.68493151</v>
      </c>
      <c r="D18" s="70">
        <v>17057.71347945</v>
      </c>
      <c r="E18" s="68">
        <v>14.20494951</v>
      </c>
      <c r="F18" s="69">
        <v>11448.0859726</v>
      </c>
      <c r="G18" s="70">
        <v>19692.53852055</v>
      </c>
      <c r="H18" s="68">
        <v>2.60582875</v>
      </c>
      <c r="I18" s="69">
        <v>12378.12036986</v>
      </c>
      <c r="J18" s="69">
        <v>25097.30783562</v>
      </c>
    </row>
    <row r="19" spans="1:10" ht="15">
      <c r="A19" s="47">
        <v>1987</v>
      </c>
      <c r="B19" s="68">
        <v>27.75001973</v>
      </c>
      <c r="C19" s="69">
        <v>5032.42337445</v>
      </c>
      <c r="D19" s="70">
        <v>17251.31973568</v>
      </c>
      <c r="E19" s="68">
        <v>14.56875445</v>
      </c>
      <c r="F19" s="69">
        <v>12413.38107489</v>
      </c>
      <c r="G19" s="70">
        <v>20018.25901322</v>
      </c>
      <c r="H19" s="68">
        <v>2.91192843</v>
      </c>
      <c r="I19" s="69">
        <v>13321.6772511</v>
      </c>
      <c r="J19" s="69">
        <v>24644.89266079</v>
      </c>
    </row>
    <row r="20" spans="1:10" ht="15">
      <c r="A20" s="47">
        <v>1988</v>
      </c>
      <c r="B20" s="68">
        <v>29.52842874</v>
      </c>
      <c r="C20" s="69">
        <v>4797.02827119</v>
      </c>
      <c r="D20" s="70">
        <v>16983.74511864</v>
      </c>
      <c r="E20" s="68">
        <v>14.26642245</v>
      </c>
      <c r="F20" s="69">
        <v>12504.22672881</v>
      </c>
      <c r="G20" s="70">
        <v>20407.59371186</v>
      </c>
      <c r="H20" s="68">
        <v>2.73231311</v>
      </c>
      <c r="I20" s="69">
        <v>14308.16822034</v>
      </c>
      <c r="J20" s="69">
        <v>24458.37264407</v>
      </c>
    </row>
    <row r="21" spans="1:10" ht="15">
      <c r="A21" s="47">
        <v>1989</v>
      </c>
      <c r="B21" s="68">
        <v>29.71860704</v>
      </c>
      <c r="C21" s="69">
        <v>4711.2256245</v>
      </c>
      <c r="D21" s="70">
        <v>17120.97850927</v>
      </c>
      <c r="E21" s="68">
        <v>14.30082262</v>
      </c>
      <c r="F21" s="69">
        <v>11537.69540693</v>
      </c>
      <c r="G21" s="70">
        <v>19387.17418211</v>
      </c>
      <c r="H21" s="68">
        <v>3.30484351</v>
      </c>
      <c r="I21" s="69">
        <v>14306.74230459</v>
      </c>
      <c r="J21" s="69">
        <v>25220.44068493</v>
      </c>
    </row>
    <row r="22" spans="1:10" ht="15">
      <c r="A22" s="47">
        <v>1990</v>
      </c>
      <c r="B22" s="68">
        <v>30.32943306</v>
      </c>
      <c r="C22" s="69">
        <v>5081.39113164</v>
      </c>
      <c r="D22" s="70">
        <v>17329.27062356</v>
      </c>
      <c r="E22" s="68">
        <v>14.49684297</v>
      </c>
      <c r="F22" s="69">
        <v>12308.5034642</v>
      </c>
      <c r="G22" s="70">
        <v>20722.37598152</v>
      </c>
      <c r="H22" s="68">
        <v>3.57033683</v>
      </c>
      <c r="I22" s="69">
        <v>11083.16438799</v>
      </c>
      <c r="J22" s="69">
        <v>22737.66378753</v>
      </c>
    </row>
    <row r="23" spans="1:10" ht="15">
      <c r="A23" s="47">
        <v>1991</v>
      </c>
      <c r="B23" s="68">
        <v>32.1984819</v>
      </c>
      <c r="C23" s="69">
        <v>4990.34170588</v>
      </c>
      <c r="D23" s="70">
        <v>17570.60009559</v>
      </c>
      <c r="E23" s="68">
        <v>14.66062429</v>
      </c>
      <c r="F23" s="69">
        <v>11938.04141912</v>
      </c>
      <c r="G23" s="70">
        <v>20178.94852941</v>
      </c>
      <c r="H23" s="68">
        <v>3.34635585</v>
      </c>
      <c r="I23" s="69">
        <v>12896.98014706</v>
      </c>
      <c r="J23" s="69">
        <v>23537.42744118</v>
      </c>
    </row>
    <row r="24" spans="1:10" ht="15">
      <c r="A24" s="47">
        <v>1992</v>
      </c>
      <c r="B24" s="68">
        <v>32.79571802</v>
      </c>
      <c r="C24" s="69">
        <v>5106.37660485</v>
      </c>
      <c r="D24" s="70">
        <v>17594.87165478</v>
      </c>
      <c r="E24" s="68">
        <v>14.35164773</v>
      </c>
      <c r="F24" s="69">
        <v>11914.87874465</v>
      </c>
      <c r="G24" s="70">
        <v>20866.35693295</v>
      </c>
      <c r="H24" s="68">
        <v>3.05752396</v>
      </c>
      <c r="I24" s="69">
        <v>11489.34736091</v>
      </c>
      <c r="J24" s="69">
        <v>23029.75848787</v>
      </c>
    </row>
    <row r="25" spans="1:10" ht="15">
      <c r="A25" s="47">
        <v>1993</v>
      </c>
      <c r="B25" s="68">
        <v>32.46541917</v>
      </c>
      <c r="C25" s="69">
        <v>5238.79819945</v>
      </c>
      <c r="D25" s="70">
        <v>17848.27146814</v>
      </c>
      <c r="E25" s="68">
        <v>13.90518992</v>
      </c>
      <c r="F25" s="69">
        <v>13220.94182825</v>
      </c>
      <c r="G25" s="70">
        <v>22145.07756233</v>
      </c>
      <c r="H25" s="68">
        <v>3.35378356</v>
      </c>
      <c r="I25" s="69">
        <v>12131.86674515</v>
      </c>
      <c r="J25" s="69">
        <v>24666.1459072</v>
      </c>
    </row>
    <row r="26" spans="1:10" ht="15">
      <c r="A26" s="47">
        <v>1994</v>
      </c>
      <c r="B26" s="68">
        <v>31.11454278</v>
      </c>
      <c r="C26" s="69">
        <v>4917.07149324</v>
      </c>
      <c r="D26" s="70">
        <v>18228.39587838</v>
      </c>
      <c r="E26" s="68">
        <v>13.01383071</v>
      </c>
      <c r="F26" s="69">
        <v>12576.86756757</v>
      </c>
      <c r="G26" s="70">
        <v>21691.87171622</v>
      </c>
      <c r="H26" s="68">
        <v>3.43741924</v>
      </c>
      <c r="I26" s="69">
        <v>13953.06711486</v>
      </c>
      <c r="J26" s="69">
        <v>25398.01660135</v>
      </c>
    </row>
    <row r="27" spans="1:10" ht="15">
      <c r="A27" s="47">
        <v>1995</v>
      </c>
      <c r="B27" s="68">
        <v>30.84727854</v>
      </c>
      <c r="C27" s="69">
        <v>5370.52862951</v>
      </c>
      <c r="D27" s="70">
        <v>18584.81447213</v>
      </c>
      <c r="E27" s="68">
        <v>12.7727179</v>
      </c>
      <c r="F27" s="69">
        <v>12067.25860328</v>
      </c>
      <c r="G27" s="70">
        <v>21576.00487869</v>
      </c>
      <c r="H27" s="68">
        <v>3.72019893</v>
      </c>
      <c r="I27" s="69">
        <v>13332.43121311</v>
      </c>
      <c r="J27" s="69">
        <v>24763.58262295</v>
      </c>
    </row>
    <row r="28" spans="1:10" ht="15">
      <c r="A28" s="47">
        <v>1996</v>
      </c>
      <c r="B28" s="68">
        <v>31.95847249</v>
      </c>
      <c r="C28" s="69">
        <v>5884.47499681</v>
      </c>
      <c r="D28" s="70">
        <v>19240.28393108</v>
      </c>
      <c r="E28" s="68">
        <v>12.24767839</v>
      </c>
      <c r="F28" s="69">
        <v>13559.87716656</v>
      </c>
      <c r="G28" s="70">
        <v>23227.22894703</v>
      </c>
      <c r="H28" s="68">
        <v>2.81999251</v>
      </c>
      <c r="I28" s="69">
        <v>14010.65475431</v>
      </c>
      <c r="J28" s="69">
        <v>25817.67717932</v>
      </c>
    </row>
    <row r="29" spans="1:10" ht="15">
      <c r="A29" s="47">
        <v>1997</v>
      </c>
      <c r="B29" s="68">
        <v>29.99023042</v>
      </c>
      <c r="C29" s="69">
        <v>5694.26294448</v>
      </c>
      <c r="D29" s="70">
        <v>19219.06787274</v>
      </c>
      <c r="E29" s="68">
        <v>13.81831892</v>
      </c>
      <c r="F29" s="69">
        <v>13121.36825951</v>
      </c>
      <c r="G29" s="70">
        <v>22702.61696818</v>
      </c>
      <c r="H29" s="68">
        <v>3.56026468</v>
      </c>
      <c r="I29" s="69">
        <v>17417.74547723</v>
      </c>
      <c r="J29" s="69">
        <v>27607.87092951</v>
      </c>
    </row>
    <row r="30" spans="1:10" ht="15">
      <c r="A30" s="47">
        <v>1998</v>
      </c>
      <c r="B30" s="68">
        <v>31.62458909</v>
      </c>
      <c r="C30" s="69">
        <v>5815.15420859</v>
      </c>
      <c r="D30" s="70">
        <v>19479.0097546</v>
      </c>
      <c r="E30" s="68">
        <v>12.7760392</v>
      </c>
      <c r="F30" s="69">
        <v>14054.75337423</v>
      </c>
      <c r="G30" s="70">
        <v>23155.20618405</v>
      </c>
      <c r="H30" s="68">
        <v>3.1883719</v>
      </c>
      <c r="I30" s="69">
        <v>18455.64802454</v>
      </c>
      <c r="J30" s="69">
        <v>29950.53303681</v>
      </c>
    </row>
    <row r="31" spans="1:10" ht="15">
      <c r="A31" s="47">
        <v>1999</v>
      </c>
      <c r="B31" s="68">
        <v>33.43377998</v>
      </c>
      <c r="C31" s="69">
        <v>6202.86498195</v>
      </c>
      <c r="D31" s="70">
        <v>19900.85848375</v>
      </c>
      <c r="E31" s="68">
        <v>12.76437528</v>
      </c>
      <c r="F31" s="69">
        <v>15479.16341155</v>
      </c>
      <c r="G31" s="70">
        <v>24409.42238267</v>
      </c>
      <c r="H31" s="68">
        <v>2.57202196</v>
      </c>
      <c r="I31" s="69">
        <v>15619.15862816</v>
      </c>
      <c r="J31" s="69">
        <v>27559.67371841</v>
      </c>
    </row>
    <row r="32" spans="1:10" ht="15">
      <c r="A32" s="47">
        <v>2000</v>
      </c>
      <c r="B32" s="68">
        <v>30.06244819</v>
      </c>
      <c r="C32" s="69">
        <v>6444.88705336</v>
      </c>
      <c r="D32" s="70">
        <v>19857.89296984</v>
      </c>
      <c r="E32" s="68">
        <v>13.36430485</v>
      </c>
      <c r="F32" s="69">
        <v>13288.42691415</v>
      </c>
      <c r="G32" s="70">
        <v>23531.58932715</v>
      </c>
      <c r="H32" s="68">
        <v>2.95564342</v>
      </c>
      <c r="I32" s="69">
        <v>16292.16508121</v>
      </c>
      <c r="J32" s="69">
        <v>27706.37011601</v>
      </c>
    </row>
    <row r="33" spans="1:10" ht="15">
      <c r="A33" s="47">
        <v>2001</v>
      </c>
      <c r="B33" s="68">
        <v>30.74337319</v>
      </c>
      <c r="C33" s="69">
        <v>6274.30247191</v>
      </c>
      <c r="D33" s="70">
        <v>20093.85586517</v>
      </c>
      <c r="E33" s="68">
        <v>13.06234226</v>
      </c>
      <c r="F33" s="69">
        <v>12870.36404494</v>
      </c>
      <c r="G33" s="70">
        <v>22925.33595506</v>
      </c>
      <c r="H33" s="68">
        <v>2.96435808</v>
      </c>
      <c r="I33" s="69">
        <v>16361.45029213</v>
      </c>
      <c r="J33" s="69">
        <v>29357.83665169</v>
      </c>
    </row>
    <row r="34" spans="1:10" ht="15">
      <c r="A34" s="47">
        <v>2002</v>
      </c>
      <c r="B34" s="68">
        <v>31.13127958</v>
      </c>
      <c r="C34" s="69">
        <v>5969.26625903</v>
      </c>
      <c r="D34" s="70">
        <v>19786.12789327</v>
      </c>
      <c r="E34" s="68">
        <v>12.9677754</v>
      </c>
      <c r="F34" s="69">
        <v>14326.23902168</v>
      </c>
      <c r="G34" s="70">
        <v>23892.98307949</v>
      </c>
      <c r="H34" s="68">
        <v>2.65685318</v>
      </c>
      <c r="I34" s="69">
        <v>15520.09227349</v>
      </c>
      <c r="J34" s="69">
        <v>27197.96683157</v>
      </c>
    </row>
    <row r="35" spans="1:10" ht="15">
      <c r="A35" s="47">
        <v>2003</v>
      </c>
      <c r="B35" s="68">
        <v>31.62589725</v>
      </c>
      <c r="C35" s="69">
        <v>6609.63605879</v>
      </c>
      <c r="D35" s="70">
        <v>20478.44002177</v>
      </c>
      <c r="E35" s="68">
        <v>12.47849432</v>
      </c>
      <c r="F35" s="69">
        <v>15588.7642896</v>
      </c>
      <c r="G35" s="70">
        <v>25134.2842896</v>
      </c>
      <c r="H35" s="68">
        <v>3.14490867</v>
      </c>
      <c r="I35" s="69">
        <v>19485.955362</v>
      </c>
      <c r="J35" s="69">
        <v>30330.5390528</v>
      </c>
    </row>
    <row r="36" spans="1:10" ht="15">
      <c r="A36" s="47">
        <v>2004</v>
      </c>
      <c r="B36" s="68">
        <v>31.59272981</v>
      </c>
      <c r="C36" s="69">
        <v>6528.89414866</v>
      </c>
      <c r="D36" s="70">
        <v>20252.78060622</v>
      </c>
      <c r="E36" s="68">
        <v>13.13208054</v>
      </c>
      <c r="F36" s="69">
        <v>15850.49446494</v>
      </c>
      <c r="G36" s="70">
        <v>25179.64263574</v>
      </c>
      <c r="H36" s="68">
        <v>2.85919955</v>
      </c>
      <c r="I36" s="69">
        <v>14718.31628888</v>
      </c>
      <c r="J36" s="69">
        <v>28230.23383237</v>
      </c>
    </row>
    <row r="37" spans="1:10" ht="15">
      <c r="A37" s="47">
        <v>2005</v>
      </c>
      <c r="B37" s="68">
        <v>31.39885549</v>
      </c>
      <c r="C37" s="69">
        <v>6463.47035476</v>
      </c>
      <c r="D37" s="70">
        <v>20362.14009254</v>
      </c>
      <c r="E37" s="68">
        <v>14.08871746</v>
      </c>
      <c r="F37" s="69">
        <v>14723.16709512</v>
      </c>
      <c r="G37" s="70">
        <v>25458.80976864</v>
      </c>
      <c r="H37" s="68">
        <v>2.9071362</v>
      </c>
      <c r="I37" s="69">
        <v>15621.28028792</v>
      </c>
      <c r="J37" s="69">
        <v>27724.95057069</v>
      </c>
    </row>
    <row r="38" spans="1:10" ht="15">
      <c r="A38" s="47">
        <v>2006</v>
      </c>
      <c r="B38" s="68">
        <v>32.30081211</v>
      </c>
      <c r="C38" s="69">
        <v>6485.21405619</v>
      </c>
      <c r="D38" s="70">
        <v>20492.9941449</v>
      </c>
      <c r="E38" s="68">
        <v>13.33751087</v>
      </c>
      <c r="F38" s="69">
        <v>14113.6323312</v>
      </c>
      <c r="G38" s="70">
        <v>23859.09545589</v>
      </c>
      <c r="H38" s="68">
        <v>2.64024483</v>
      </c>
      <c r="I38" s="69">
        <v>14965.15481518</v>
      </c>
      <c r="J38" s="69">
        <v>29142.29849187</v>
      </c>
    </row>
    <row r="39" spans="1:10" ht="15">
      <c r="A39" s="47">
        <v>2007</v>
      </c>
      <c r="B39" s="68">
        <v>31.81868658</v>
      </c>
      <c r="C39" s="69">
        <v>6480.44561127</v>
      </c>
      <c r="D39" s="70">
        <v>20561.49869452</v>
      </c>
      <c r="E39" s="68">
        <v>12.81025708</v>
      </c>
      <c r="F39" s="69">
        <v>15151.3917937</v>
      </c>
      <c r="G39" s="70">
        <v>26024.86482491</v>
      </c>
      <c r="H39" s="68">
        <v>2.24435576</v>
      </c>
      <c r="I39" s="69">
        <v>17833.25170865</v>
      </c>
      <c r="J39" s="69">
        <v>30560.48953694</v>
      </c>
    </row>
    <row r="40" spans="1:10" ht="15">
      <c r="A40" s="47">
        <v>2008</v>
      </c>
      <c r="B40" s="68">
        <v>31.02927108</v>
      </c>
      <c r="C40" s="69">
        <v>6543.55505793</v>
      </c>
      <c r="D40" s="70">
        <v>20915.9284464</v>
      </c>
      <c r="E40" s="68">
        <v>13.71477756</v>
      </c>
      <c r="F40" s="69">
        <v>15268.29513516</v>
      </c>
      <c r="G40" s="70">
        <v>25781.60692823</v>
      </c>
      <c r="H40" s="68">
        <v>2.86683916</v>
      </c>
      <c r="I40" s="69">
        <v>15352.2707584</v>
      </c>
      <c r="J40" s="69">
        <v>28765.46803464</v>
      </c>
    </row>
    <row r="41" spans="1:10" ht="15">
      <c r="A41" s="47">
        <v>2009</v>
      </c>
      <c r="B41" s="68">
        <v>31.4271601</v>
      </c>
      <c r="C41" s="69">
        <v>6638.26827945</v>
      </c>
      <c r="D41" s="70">
        <v>21858.71106619</v>
      </c>
      <c r="E41" s="68">
        <v>13.33495642</v>
      </c>
      <c r="F41" s="69">
        <v>16595.67069863</v>
      </c>
      <c r="G41" s="70">
        <v>27713.66368867</v>
      </c>
      <c r="H41" s="68">
        <v>2.9447861</v>
      </c>
      <c r="I41" s="69">
        <v>17126.73216099</v>
      </c>
      <c r="J41" s="69">
        <v>29864.46261121</v>
      </c>
    </row>
    <row r="42" spans="1:10" ht="15">
      <c r="A42" s="47">
        <v>2010</v>
      </c>
      <c r="B42" s="68">
        <v>28.94740413</v>
      </c>
      <c r="C42" s="69">
        <v>6713.59262267</v>
      </c>
      <c r="D42" s="70">
        <v>22236.31216021</v>
      </c>
      <c r="E42" s="68">
        <v>14.58088314</v>
      </c>
      <c r="F42" s="69">
        <v>16265.02478838</v>
      </c>
      <c r="G42" s="70">
        <v>27122.60763884</v>
      </c>
      <c r="H42" s="68">
        <v>3.14137775</v>
      </c>
      <c r="I42" s="69">
        <v>15984.74433969</v>
      </c>
      <c r="J42" s="69">
        <v>28856.84291515</v>
      </c>
    </row>
    <row r="43" spans="1:10" ht="15">
      <c r="A43" s="47">
        <v>2011</v>
      </c>
      <c r="B43" s="68">
        <v>30.51286395</v>
      </c>
      <c r="C43" s="69">
        <v>6977.65747247</v>
      </c>
      <c r="D43" s="70">
        <v>22156.17691674</v>
      </c>
      <c r="E43" s="68">
        <v>14.71253958</v>
      </c>
      <c r="F43" s="69">
        <v>15851.96911245</v>
      </c>
      <c r="G43" s="70">
        <v>27386.77696902</v>
      </c>
      <c r="H43" s="68">
        <v>3.25402115</v>
      </c>
      <c r="I43" s="69">
        <v>16809.81118367</v>
      </c>
      <c r="J43" s="69">
        <v>30148.7663852</v>
      </c>
    </row>
    <row r="44" spans="1:10" ht="15">
      <c r="A44" s="47">
        <v>2012</v>
      </c>
      <c r="B44" s="68">
        <v>29.61239694</v>
      </c>
      <c r="C44" s="69">
        <v>6863.45009108</v>
      </c>
      <c r="D44" s="70">
        <v>22249.01737857</v>
      </c>
      <c r="E44" s="68">
        <v>14.23124255</v>
      </c>
      <c r="F44" s="69">
        <v>15361.64920385</v>
      </c>
      <c r="G44" s="70">
        <v>27037.83369212</v>
      </c>
      <c r="H44" s="68">
        <v>2.84571938</v>
      </c>
      <c r="I44" s="69">
        <v>18718.50024839</v>
      </c>
      <c r="J44" s="69">
        <v>31315.53095722</v>
      </c>
    </row>
    <row r="45" spans="1:10" ht="15">
      <c r="A45" s="51">
        <v>2013</v>
      </c>
      <c r="B45" s="71">
        <v>30.9025522</v>
      </c>
      <c r="C45" s="72">
        <v>7051.70875017</v>
      </c>
      <c r="D45" s="73">
        <v>22831.18456215</v>
      </c>
      <c r="E45" s="71">
        <v>13.26609096</v>
      </c>
      <c r="F45" s="72">
        <v>17517.87531691</v>
      </c>
      <c r="G45" s="73">
        <v>28267.13222043</v>
      </c>
      <c r="H45" s="71">
        <v>3.09373682</v>
      </c>
      <c r="I45" s="72">
        <v>18303.78314718</v>
      </c>
      <c r="J45" s="72">
        <v>32866.07270968</v>
      </c>
    </row>
    <row r="46" spans="1:10" ht="18">
      <c r="A46" s="194" t="s">
        <v>845</v>
      </c>
      <c r="B46" s="194"/>
      <c r="C46" s="194"/>
      <c r="D46" s="194"/>
      <c r="E46" s="194"/>
      <c r="F46" s="194"/>
      <c r="G46" s="194"/>
      <c r="H46" s="194"/>
      <c r="I46" s="194"/>
      <c r="J46" s="194"/>
    </row>
    <row r="47" spans="1:10" ht="15">
      <c r="A47" s="45">
        <v>2014</v>
      </c>
      <c r="B47" s="152">
        <v>33.04044213</v>
      </c>
      <c r="C47" s="153">
        <v>7208.91152667</v>
      </c>
      <c r="D47" s="154">
        <v>23378.90057606</v>
      </c>
      <c r="E47" s="152">
        <v>8.3385964</v>
      </c>
      <c r="F47" s="153">
        <v>18022.27881666</v>
      </c>
      <c r="G47" s="154">
        <v>29736.76004749</v>
      </c>
      <c r="H47" s="152">
        <v>10.54075751</v>
      </c>
      <c r="I47" s="153">
        <v>20124.87801194</v>
      </c>
      <c r="J47" s="153">
        <v>34902.14540389</v>
      </c>
    </row>
    <row r="48" spans="1:10" ht="15">
      <c r="A48" s="51">
        <v>2015</v>
      </c>
      <c r="B48" s="71">
        <v>32.24402538</v>
      </c>
      <c r="C48" s="72">
        <v>7356</v>
      </c>
      <c r="D48" s="73">
        <v>24012</v>
      </c>
      <c r="E48" s="71">
        <v>9.22511306</v>
      </c>
      <c r="F48" s="72">
        <v>19000</v>
      </c>
      <c r="G48" s="73">
        <v>31137.5</v>
      </c>
      <c r="H48" s="71">
        <v>9.67864523</v>
      </c>
      <c r="I48" s="72">
        <v>21450</v>
      </c>
      <c r="J48" s="72">
        <v>36161.5</v>
      </c>
    </row>
    <row r="49" spans="1:10" ht="48" customHeight="1">
      <c r="A49" s="192" t="s">
        <v>843</v>
      </c>
      <c r="B49" s="193"/>
      <c r="C49" s="193"/>
      <c r="D49" s="193"/>
      <c r="E49" s="193"/>
      <c r="F49" s="193"/>
      <c r="G49" s="193"/>
      <c r="H49" s="193"/>
      <c r="I49" s="193"/>
      <c r="J49" s="193"/>
    </row>
    <row r="50" spans="1:10" ht="31.5" customHeight="1">
      <c r="A50" s="184" t="s">
        <v>860</v>
      </c>
      <c r="B50" s="185"/>
      <c r="C50" s="185"/>
      <c r="D50" s="185"/>
      <c r="E50" s="185"/>
      <c r="F50" s="185"/>
      <c r="G50" s="185"/>
      <c r="H50" s="185"/>
      <c r="I50" s="185"/>
      <c r="J50" s="185"/>
    </row>
    <row r="51" spans="1:10" ht="31.5" customHeight="1">
      <c r="A51" s="186" t="s">
        <v>844</v>
      </c>
      <c r="B51" s="186"/>
      <c r="C51" s="186"/>
      <c r="D51" s="186"/>
      <c r="E51" s="186"/>
      <c r="F51" s="186"/>
      <c r="G51" s="186"/>
      <c r="H51" s="186"/>
      <c r="I51" s="186"/>
      <c r="J51" s="186"/>
    </row>
    <row r="52" spans="1:10" ht="31.5" customHeight="1">
      <c r="A52" s="195" t="s">
        <v>868</v>
      </c>
      <c r="B52" s="185"/>
      <c r="C52" s="185"/>
      <c r="D52" s="185"/>
      <c r="E52" s="185"/>
      <c r="F52" s="185"/>
      <c r="G52" s="185"/>
      <c r="H52" s="185"/>
      <c r="I52" s="185"/>
      <c r="J52" s="185"/>
    </row>
    <row r="53" spans="1:10" ht="15">
      <c r="A53" s="161" t="s">
        <v>92</v>
      </c>
      <c r="B53" s="161"/>
      <c r="C53" s="161"/>
      <c r="D53" s="161"/>
      <c r="E53" s="161"/>
      <c r="F53" s="161"/>
      <c r="G53" s="161"/>
      <c r="H53" s="161"/>
      <c r="I53" s="161"/>
      <c r="J53" s="161"/>
    </row>
    <row r="54" ht="17.25">
      <c r="A54" s="74"/>
    </row>
  </sheetData>
  <sheetProtection/>
  <mergeCells count="10">
    <mergeCell ref="A50:J50"/>
    <mergeCell ref="A51:J51"/>
    <mergeCell ref="A53:J53"/>
    <mergeCell ref="A3:J3"/>
    <mergeCell ref="C5:D5"/>
    <mergeCell ref="F5:G5"/>
    <mergeCell ref="I5:J5"/>
    <mergeCell ref="A49:J49"/>
    <mergeCell ref="A46:J46"/>
    <mergeCell ref="A52:J52"/>
  </mergeCells>
  <printOptions/>
  <pageMargins left="0.75" right="0.75" top="1" bottom="1" header="0.3" footer="0.3"/>
  <pageSetup fitToHeight="1" fitToWidth="1" horizontalDpi="600" verticalDpi="600" orientation="portrait" scale="74"/>
</worksheet>
</file>

<file path=xl/worksheets/sheet11.xml><?xml version="1.0" encoding="utf-8"?>
<worksheet xmlns="http://schemas.openxmlformats.org/spreadsheetml/2006/main" xmlns:r="http://schemas.openxmlformats.org/officeDocument/2006/relationships">
  <sheetPr>
    <pageSetUpPr fitToPage="1"/>
  </sheetPr>
  <dimension ref="A1:J54"/>
  <sheetViews>
    <sheetView zoomScale="85" zoomScaleNormal="85" zoomScaleSheetLayoutView="100" zoomScalePageLayoutView="0" workbookViewId="0" topLeftCell="A1">
      <selection activeCell="A1" sqref="A1"/>
    </sheetView>
  </sheetViews>
  <sheetFormatPr defaultColWidth="8.421875" defaultRowHeight="15"/>
  <cols>
    <col min="1" max="1" width="9.421875" style="30" customWidth="1"/>
    <col min="2" max="2" width="13.00390625" style="30" customWidth="1"/>
    <col min="3" max="3" width="9.421875" style="30" customWidth="1"/>
    <col min="4" max="4" width="13.00390625" style="55" customWidth="1"/>
    <col min="5" max="5" width="13.00390625" style="30" customWidth="1"/>
    <col min="6" max="6" width="9.421875" style="30" customWidth="1"/>
    <col min="7" max="7" width="13.00390625" style="55" customWidth="1"/>
    <col min="8" max="8" width="13.00390625" style="30" customWidth="1"/>
    <col min="9" max="9" width="9.421875" style="30" customWidth="1"/>
    <col min="10" max="10" width="13.00390625" style="56" customWidth="1"/>
    <col min="11" max="16384" width="8.421875" style="30" customWidth="1"/>
  </cols>
  <sheetData>
    <row r="1" spans="1:4" ht="15">
      <c r="A1" s="2" t="s">
        <v>36</v>
      </c>
      <c r="B1" s="2"/>
      <c r="C1" s="2"/>
      <c r="D1" s="3"/>
    </row>
    <row r="2" spans="1:4" ht="17.25">
      <c r="A2" s="2" t="s">
        <v>193</v>
      </c>
      <c r="B2" s="2"/>
      <c r="C2" s="2"/>
      <c r="D2" s="3"/>
    </row>
    <row r="3" spans="1:10" ht="15" customHeight="1">
      <c r="A3" s="187" t="s">
        <v>192</v>
      </c>
      <c r="B3" s="187"/>
      <c r="C3" s="187"/>
      <c r="D3" s="187"/>
      <c r="E3" s="187"/>
      <c r="F3" s="187"/>
      <c r="G3" s="187"/>
      <c r="H3" s="187"/>
      <c r="I3" s="187"/>
      <c r="J3" s="187"/>
    </row>
    <row r="4" spans="1:10" ht="30">
      <c r="A4" s="75"/>
      <c r="B4" s="57" t="s">
        <v>11</v>
      </c>
      <c r="C4" s="58"/>
      <c r="D4" s="59"/>
      <c r="E4" s="57" t="s">
        <v>6</v>
      </c>
      <c r="F4" s="58"/>
      <c r="G4" s="60"/>
      <c r="H4" s="58" t="s">
        <v>12</v>
      </c>
      <c r="I4" s="58"/>
      <c r="J4" s="61"/>
    </row>
    <row r="5" spans="1:10" ht="15">
      <c r="A5" s="47"/>
      <c r="B5" s="62"/>
      <c r="C5" s="182" t="s">
        <v>174</v>
      </c>
      <c r="D5" s="188"/>
      <c r="E5" s="62"/>
      <c r="F5" s="189" t="s">
        <v>174</v>
      </c>
      <c r="G5" s="190"/>
      <c r="H5" s="63"/>
      <c r="I5" s="189" t="s">
        <v>174</v>
      </c>
      <c r="J5" s="191"/>
    </row>
    <row r="6" spans="1:10" ht="62.25">
      <c r="A6" s="64" t="s">
        <v>0</v>
      </c>
      <c r="B6" s="65" t="s">
        <v>7</v>
      </c>
      <c r="C6" s="66" t="s">
        <v>8</v>
      </c>
      <c r="D6" s="67" t="s">
        <v>9</v>
      </c>
      <c r="E6" s="65" t="s">
        <v>7</v>
      </c>
      <c r="F6" s="66" t="s">
        <v>8</v>
      </c>
      <c r="G6" s="67" t="s">
        <v>9</v>
      </c>
      <c r="H6" s="65" t="s">
        <v>7</v>
      </c>
      <c r="I6" s="110" t="s">
        <v>129</v>
      </c>
      <c r="J6" s="111" t="s">
        <v>130</v>
      </c>
    </row>
    <row r="7" spans="1:10" ht="15">
      <c r="A7" s="47">
        <v>1975</v>
      </c>
      <c r="B7" s="25">
        <f>1.84014807/100</f>
        <v>0.0184014807</v>
      </c>
      <c r="C7" s="108">
        <v>1335.66044776</v>
      </c>
      <c r="D7" s="109">
        <v>6733.95475746</v>
      </c>
      <c r="E7" s="25">
        <f>1.63126338/100</f>
        <v>0.0163126338</v>
      </c>
      <c r="F7" s="108">
        <v>3339.1511194</v>
      </c>
      <c r="G7" s="109">
        <v>6411.17014925</v>
      </c>
      <c r="H7" s="25">
        <f>0.10965438/100</f>
        <v>0.0010965438</v>
      </c>
      <c r="I7" s="108"/>
      <c r="J7" s="108"/>
    </row>
    <row r="8" spans="1:10" ht="15">
      <c r="A8" s="47">
        <v>1976</v>
      </c>
      <c r="B8" s="68">
        <v>1.68924744</v>
      </c>
      <c r="C8" s="69">
        <v>1310.8284507</v>
      </c>
      <c r="D8" s="70">
        <v>7661.20410211</v>
      </c>
      <c r="E8" s="68">
        <v>4.46449661</v>
      </c>
      <c r="F8" s="69">
        <v>3711.91325704</v>
      </c>
      <c r="G8" s="70">
        <v>7087.71665493</v>
      </c>
      <c r="H8" s="68">
        <v>0</v>
      </c>
      <c r="I8" s="69"/>
      <c r="J8" s="69"/>
    </row>
    <row r="9" spans="1:10" ht="15">
      <c r="A9" s="47">
        <v>1977</v>
      </c>
      <c r="B9" s="68">
        <v>2.04217562</v>
      </c>
      <c r="C9" s="69">
        <v>1698.37917628</v>
      </c>
      <c r="D9" s="70">
        <v>7711.50637562</v>
      </c>
      <c r="E9" s="68">
        <v>3.7885916</v>
      </c>
      <c r="F9" s="69">
        <v>3143.1809061</v>
      </c>
      <c r="G9" s="70">
        <v>7520.83186161</v>
      </c>
      <c r="H9" s="68">
        <v>0.27915707</v>
      </c>
      <c r="I9" s="69"/>
      <c r="J9" s="69"/>
    </row>
    <row r="10" spans="1:10" ht="15">
      <c r="A10" s="47">
        <v>1978</v>
      </c>
      <c r="B10" s="68">
        <v>2.69959057</v>
      </c>
      <c r="C10" s="69">
        <v>1317.63312883</v>
      </c>
      <c r="D10" s="70">
        <v>7466.58773006</v>
      </c>
      <c r="E10" s="68">
        <v>4.17706115</v>
      </c>
      <c r="F10" s="69">
        <v>3602.44557515</v>
      </c>
      <c r="G10" s="70">
        <v>6875.4828681</v>
      </c>
      <c r="H10" s="68">
        <v>0</v>
      </c>
      <c r="I10" s="69"/>
      <c r="J10" s="69"/>
    </row>
    <row r="11" spans="1:10" ht="15">
      <c r="A11" s="47">
        <v>1979</v>
      </c>
      <c r="B11" s="68">
        <v>3.73792655</v>
      </c>
      <c r="C11" s="69">
        <v>1346.67087137</v>
      </c>
      <c r="D11" s="70">
        <v>7096.42738589</v>
      </c>
      <c r="E11" s="68">
        <v>3.7058913</v>
      </c>
      <c r="F11" s="69">
        <v>4143.158361</v>
      </c>
      <c r="G11" s="70">
        <v>6601.32780083</v>
      </c>
      <c r="H11" s="68">
        <v>0</v>
      </c>
      <c r="I11" s="69"/>
      <c r="J11" s="69"/>
    </row>
    <row r="12" spans="1:10" ht="15">
      <c r="A12" s="47">
        <v>1980</v>
      </c>
      <c r="B12" s="68">
        <v>3.33420472</v>
      </c>
      <c r="C12" s="69">
        <v>1662.09779927</v>
      </c>
      <c r="D12" s="70">
        <v>7866.10868198</v>
      </c>
      <c r="E12" s="68">
        <v>3.25996969</v>
      </c>
      <c r="F12" s="69">
        <v>2872.60131802</v>
      </c>
      <c r="G12" s="70">
        <v>6639.73443773</v>
      </c>
      <c r="H12" s="68">
        <v>0.08725644</v>
      </c>
      <c r="I12" s="69"/>
      <c r="J12" s="69"/>
    </row>
    <row r="13" spans="1:10" ht="15">
      <c r="A13" s="47">
        <v>1981</v>
      </c>
      <c r="B13" s="68">
        <v>3.3809292</v>
      </c>
      <c r="C13" s="69">
        <v>1427.61364238</v>
      </c>
      <c r="D13" s="70">
        <v>7494.97162252</v>
      </c>
      <c r="E13" s="68">
        <v>3.14170077</v>
      </c>
      <c r="F13" s="69">
        <v>3129.1605298</v>
      </c>
      <c r="G13" s="70">
        <v>7649.05907285</v>
      </c>
      <c r="H13" s="68">
        <v>0.23918167</v>
      </c>
      <c r="I13" s="69"/>
      <c r="J13" s="69"/>
    </row>
    <row r="14" spans="1:10" ht="15">
      <c r="A14" s="47">
        <v>1982</v>
      </c>
      <c r="B14" s="68">
        <v>4.53221665</v>
      </c>
      <c r="C14" s="69">
        <v>1476.11134021</v>
      </c>
      <c r="D14" s="70">
        <v>6888.51958763</v>
      </c>
      <c r="E14" s="68">
        <v>2.79687719</v>
      </c>
      <c r="F14" s="69">
        <v>2583.19484536</v>
      </c>
      <c r="G14" s="70">
        <v>7747.12435052</v>
      </c>
      <c r="H14" s="68">
        <v>0</v>
      </c>
      <c r="I14" s="69"/>
      <c r="J14" s="69"/>
    </row>
    <row r="15" spans="1:10" ht="15">
      <c r="A15" s="47">
        <v>1983</v>
      </c>
      <c r="B15" s="68">
        <v>4.59670671</v>
      </c>
      <c r="C15" s="69">
        <v>1352.68172864</v>
      </c>
      <c r="D15" s="70">
        <v>6585.92912563</v>
      </c>
      <c r="E15" s="68">
        <v>3.33534366</v>
      </c>
      <c r="F15" s="69">
        <v>3928.53310553</v>
      </c>
      <c r="G15" s="70">
        <v>7626.82251256</v>
      </c>
      <c r="H15" s="68">
        <v>0.16571179</v>
      </c>
      <c r="I15" s="69"/>
      <c r="J15" s="69"/>
    </row>
    <row r="16" spans="1:10" ht="15">
      <c r="A16" s="47">
        <v>1984</v>
      </c>
      <c r="B16" s="68">
        <v>5.06971835</v>
      </c>
      <c r="C16" s="69">
        <v>966.51841851</v>
      </c>
      <c r="D16" s="70">
        <v>7431.83626808</v>
      </c>
      <c r="E16" s="68">
        <v>3.23982173</v>
      </c>
      <c r="F16" s="69">
        <v>2595.79232401</v>
      </c>
      <c r="G16" s="70">
        <v>7801.18437801</v>
      </c>
      <c r="H16" s="68">
        <v>0.11062045</v>
      </c>
      <c r="I16" s="69"/>
      <c r="J16" s="69"/>
    </row>
    <row r="17" spans="1:10" ht="15">
      <c r="A17" s="47">
        <v>1985</v>
      </c>
      <c r="B17" s="68">
        <v>5.04746028</v>
      </c>
      <c r="C17" s="69">
        <v>823.92209108</v>
      </c>
      <c r="D17" s="70">
        <v>8077.31966543</v>
      </c>
      <c r="E17" s="68">
        <v>4.10586822</v>
      </c>
      <c r="F17" s="69">
        <v>3120.48016729</v>
      </c>
      <c r="G17" s="70">
        <v>7984.17100372</v>
      </c>
      <c r="H17" s="68">
        <v>0.09654726</v>
      </c>
      <c r="I17" s="69"/>
      <c r="J17" s="69"/>
    </row>
    <row r="18" spans="1:10" ht="15">
      <c r="A18" s="47">
        <v>1986</v>
      </c>
      <c r="B18" s="68">
        <v>6.0287423</v>
      </c>
      <c r="C18" s="69">
        <v>1278.18435616</v>
      </c>
      <c r="D18" s="70">
        <v>7387.9709589</v>
      </c>
      <c r="E18" s="68">
        <v>2.95321836</v>
      </c>
      <c r="F18" s="69">
        <v>3661.29534247</v>
      </c>
      <c r="G18" s="70">
        <v>8375.21309589</v>
      </c>
      <c r="H18" s="68">
        <v>0</v>
      </c>
      <c r="I18" s="69"/>
      <c r="J18" s="69"/>
    </row>
    <row r="19" spans="1:10" ht="15">
      <c r="A19" s="47">
        <v>1987</v>
      </c>
      <c r="B19" s="68">
        <v>6.46218432</v>
      </c>
      <c r="C19" s="69">
        <v>1274.13769163</v>
      </c>
      <c r="D19" s="70">
        <v>7070.83342731</v>
      </c>
      <c r="E19" s="68">
        <v>3.67176982</v>
      </c>
      <c r="F19" s="69">
        <v>3171.67773568</v>
      </c>
      <c r="G19" s="70">
        <v>7569.13480176</v>
      </c>
      <c r="H19" s="68">
        <v>0.02916178</v>
      </c>
      <c r="I19" s="69"/>
      <c r="J19" s="69"/>
    </row>
    <row r="20" spans="1:10" ht="15">
      <c r="A20" s="47">
        <v>1988</v>
      </c>
      <c r="B20" s="68">
        <v>6.68258716</v>
      </c>
      <c r="C20" s="69">
        <v>982.86498305</v>
      </c>
      <c r="D20" s="70">
        <v>8125.82613559</v>
      </c>
      <c r="E20" s="68">
        <v>3.67026005</v>
      </c>
      <c r="F20" s="69">
        <v>1753.38259322</v>
      </c>
      <c r="G20" s="70">
        <v>6346.15291525</v>
      </c>
      <c r="H20" s="68">
        <v>0.15109539</v>
      </c>
      <c r="I20" s="69"/>
      <c r="J20" s="69"/>
    </row>
    <row r="21" spans="1:10" ht="15">
      <c r="A21" s="47">
        <v>1989</v>
      </c>
      <c r="B21" s="68">
        <v>6.01008931</v>
      </c>
      <c r="C21" s="69">
        <v>1057.62207897</v>
      </c>
      <c r="D21" s="70">
        <v>7811.01979049</v>
      </c>
      <c r="E21" s="68">
        <v>4.17195001</v>
      </c>
      <c r="F21" s="69">
        <v>3135.36872683</v>
      </c>
      <c r="G21" s="70">
        <v>8020.62125705</v>
      </c>
      <c r="H21" s="68">
        <v>0.36595214</v>
      </c>
      <c r="I21" s="69"/>
      <c r="J21" s="69"/>
    </row>
    <row r="22" spans="1:10" ht="15">
      <c r="A22" s="47">
        <v>1990</v>
      </c>
      <c r="B22" s="68">
        <v>5.86131662</v>
      </c>
      <c r="C22" s="69">
        <v>1102.25404157</v>
      </c>
      <c r="D22" s="70">
        <v>8145.65736721</v>
      </c>
      <c r="E22" s="68">
        <v>3.37878307</v>
      </c>
      <c r="F22" s="69">
        <v>2777.68018476</v>
      </c>
      <c r="G22" s="70">
        <v>8160.35408776</v>
      </c>
      <c r="H22" s="68">
        <v>0.41359318</v>
      </c>
      <c r="I22" s="69"/>
      <c r="J22" s="69"/>
    </row>
    <row r="23" spans="1:10" ht="15">
      <c r="A23" s="47">
        <v>1991</v>
      </c>
      <c r="B23" s="68">
        <v>7.30026106</v>
      </c>
      <c r="C23" s="69">
        <v>1558.16576471</v>
      </c>
      <c r="D23" s="70">
        <v>7906.63844118</v>
      </c>
      <c r="E23" s="68">
        <v>3.49199337</v>
      </c>
      <c r="F23" s="69">
        <v>2632.03676471</v>
      </c>
      <c r="G23" s="70">
        <v>7587.28464706</v>
      </c>
      <c r="H23" s="68">
        <v>0.33055712</v>
      </c>
      <c r="I23" s="69"/>
      <c r="J23" s="69"/>
    </row>
    <row r="24" spans="1:10" ht="15">
      <c r="A24" s="47">
        <v>1992</v>
      </c>
      <c r="B24" s="68">
        <v>6.97060178</v>
      </c>
      <c r="C24" s="69">
        <v>1092.76459344</v>
      </c>
      <c r="D24" s="70">
        <v>6808.5021398</v>
      </c>
      <c r="E24" s="68">
        <v>2.68373443</v>
      </c>
      <c r="F24" s="69">
        <v>1858.72108417</v>
      </c>
      <c r="G24" s="70">
        <v>8170.20256776</v>
      </c>
      <c r="H24" s="68">
        <v>0.29925766</v>
      </c>
      <c r="I24" s="69"/>
      <c r="J24" s="69"/>
    </row>
    <row r="25" spans="1:10" ht="15">
      <c r="A25" s="47">
        <v>1993</v>
      </c>
      <c r="B25" s="68">
        <v>7.67989151</v>
      </c>
      <c r="C25" s="69">
        <v>1487.35595568</v>
      </c>
      <c r="D25" s="70">
        <v>7552.46301939</v>
      </c>
      <c r="E25" s="68">
        <v>2.24522257</v>
      </c>
      <c r="F25" s="69">
        <v>2372.33274931</v>
      </c>
      <c r="G25" s="70">
        <v>8130.87922438</v>
      </c>
      <c r="H25" s="68">
        <v>0.38499158</v>
      </c>
      <c r="I25" s="69"/>
      <c r="J25" s="69"/>
    </row>
    <row r="26" spans="1:10" ht="15">
      <c r="A26" s="47">
        <v>1994</v>
      </c>
      <c r="B26" s="68">
        <v>7.05706068</v>
      </c>
      <c r="C26" s="69">
        <v>1267.36127027</v>
      </c>
      <c r="D26" s="70">
        <v>7818.61933784</v>
      </c>
      <c r="E26" s="68">
        <v>1.76293557</v>
      </c>
      <c r="F26" s="69">
        <v>3753.71124324</v>
      </c>
      <c r="G26" s="70">
        <v>7836.35594595</v>
      </c>
      <c r="H26" s="68">
        <v>0.23011895</v>
      </c>
      <c r="I26" s="69"/>
      <c r="J26" s="69"/>
    </row>
    <row r="27" spans="1:10" ht="15">
      <c r="A27" s="47">
        <v>1995</v>
      </c>
      <c r="B27" s="68">
        <v>7.26342522</v>
      </c>
      <c r="C27" s="69">
        <v>1502.24577049</v>
      </c>
      <c r="D27" s="70">
        <v>8921.14910164</v>
      </c>
      <c r="E27" s="68">
        <v>2.90098756</v>
      </c>
      <c r="F27" s="69">
        <v>4318.95659016</v>
      </c>
      <c r="G27" s="70">
        <v>8389.10372459</v>
      </c>
      <c r="H27" s="68">
        <v>0.18497632</v>
      </c>
      <c r="I27" s="69"/>
      <c r="J27" s="69"/>
    </row>
    <row r="28" spans="1:10" ht="15">
      <c r="A28" s="47">
        <v>1996</v>
      </c>
      <c r="B28" s="68">
        <v>6.5598404</v>
      </c>
      <c r="C28" s="69">
        <v>1653.86641991</v>
      </c>
      <c r="D28" s="70">
        <v>8164.2521889</v>
      </c>
      <c r="E28" s="68">
        <v>3.1425678</v>
      </c>
      <c r="F28" s="69">
        <v>1827.47670708</v>
      </c>
      <c r="G28" s="70">
        <v>7501.79188258</v>
      </c>
      <c r="H28" s="68">
        <v>0</v>
      </c>
      <c r="I28" s="69"/>
      <c r="J28" s="69"/>
    </row>
    <row r="29" spans="1:10" ht="15">
      <c r="A29" s="47">
        <v>1997</v>
      </c>
      <c r="B29" s="68">
        <v>6.76999865</v>
      </c>
      <c r="C29" s="69">
        <v>1196.91174049</v>
      </c>
      <c r="D29" s="70">
        <v>8232.48995633</v>
      </c>
      <c r="E29" s="68">
        <v>2.81225271</v>
      </c>
      <c r="F29" s="69">
        <v>2304.5017093</v>
      </c>
      <c r="G29" s="70">
        <v>7741.2202121</v>
      </c>
      <c r="H29" s="68">
        <v>0.1061808</v>
      </c>
      <c r="I29" s="69"/>
      <c r="J29" s="69"/>
    </row>
    <row r="30" spans="1:10" ht="15">
      <c r="A30" s="47">
        <v>1998</v>
      </c>
      <c r="B30" s="68">
        <v>7.6143575</v>
      </c>
      <c r="C30" s="69">
        <v>1756.84417178</v>
      </c>
      <c r="D30" s="70">
        <v>8454.81257669</v>
      </c>
      <c r="E30" s="68">
        <v>2.92920644</v>
      </c>
      <c r="F30" s="69">
        <v>2547.42404908</v>
      </c>
      <c r="G30" s="70">
        <v>8683.20231902</v>
      </c>
      <c r="H30" s="68">
        <v>0.5689891</v>
      </c>
      <c r="I30" s="69"/>
      <c r="J30" s="69"/>
    </row>
    <row r="31" spans="1:10" ht="15">
      <c r="A31" s="47">
        <v>1999</v>
      </c>
      <c r="B31" s="68">
        <v>8.71205097</v>
      </c>
      <c r="C31" s="69">
        <v>1723.01805054</v>
      </c>
      <c r="D31" s="70">
        <v>8615.09025271</v>
      </c>
      <c r="E31" s="68">
        <v>1.99297814</v>
      </c>
      <c r="F31" s="69">
        <v>3532.18700361</v>
      </c>
      <c r="G31" s="70">
        <v>8261.87155235</v>
      </c>
      <c r="H31" s="68">
        <v>0.07841303</v>
      </c>
      <c r="I31" s="69"/>
      <c r="J31" s="69"/>
    </row>
    <row r="32" spans="1:10" ht="15">
      <c r="A32" s="47">
        <v>2000</v>
      </c>
      <c r="B32" s="68">
        <v>6.45177173</v>
      </c>
      <c r="C32" s="69">
        <v>1644.44283063</v>
      </c>
      <c r="D32" s="70">
        <v>8469.98794664</v>
      </c>
      <c r="E32" s="68">
        <v>3.08920911</v>
      </c>
      <c r="F32" s="69">
        <v>2026.48510441</v>
      </c>
      <c r="G32" s="70">
        <v>8922.6249884</v>
      </c>
      <c r="H32" s="68">
        <v>0</v>
      </c>
      <c r="I32" s="69"/>
      <c r="J32" s="69"/>
    </row>
    <row r="33" spans="1:10" ht="15">
      <c r="A33" s="47">
        <v>2001</v>
      </c>
      <c r="B33" s="68">
        <v>5.59909932</v>
      </c>
      <c r="C33" s="69">
        <v>1729.45516854</v>
      </c>
      <c r="D33" s="70">
        <v>8377.13226404</v>
      </c>
      <c r="E33" s="68">
        <v>3.97768749</v>
      </c>
      <c r="F33" s="69">
        <v>3330.20669663</v>
      </c>
      <c r="G33" s="70">
        <v>8446.17640449</v>
      </c>
      <c r="H33" s="68">
        <v>0.16682868</v>
      </c>
      <c r="I33" s="69"/>
      <c r="J33" s="69"/>
    </row>
    <row r="34" spans="1:10" ht="15">
      <c r="A34" s="47">
        <v>2002</v>
      </c>
      <c r="B34" s="68">
        <v>7.73565344</v>
      </c>
      <c r="C34" s="69">
        <v>1591.80433574</v>
      </c>
      <c r="D34" s="70">
        <v>8309.21863257</v>
      </c>
      <c r="E34" s="68">
        <v>1.89640256</v>
      </c>
      <c r="F34" s="69">
        <v>3992.77587549</v>
      </c>
      <c r="G34" s="70">
        <v>8396.76787104</v>
      </c>
      <c r="H34" s="68">
        <v>0</v>
      </c>
      <c r="I34" s="69"/>
      <c r="J34" s="69"/>
    </row>
    <row r="35" spans="1:10" ht="15">
      <c r="A35" s="47">
        <v>2003</v>
      </c>
      <c r="B35" s="68">
        <v>7.14086881</v>
      </c>
      <c r="C35" s="69">
        <v>1636.82025041</v>
      </c>
      <c r="D35" s="70">
        <v>8885.59564507</v>
      </c>
      <c r="E35" s="68">
        <v>2.48921694</v>
      </c>
      <c r="F35" s="69">
        <v>3312.61241154</v>
      </c>
      <c r="G35" s="70">
        <v>9028.49265106</v>
      </c>
      <c r="H35" s="68">
        <v>0.08545298</v>
      </c>
      <c r="I35" s="69"/>
      <c r="J35" s="69"/>
    </row>
    <row r="36" spans="1:10" ht="15">
      <c r="A36" s="47">
        <v>2004</v>
      </c>
      <c r="B36" s="68">
        <v>7.86544728</v>
      </c>
      <c r="C36" s="69">
        <v>1509.57090142</v>
      </c>
      <c r="D36" s="70">
        <v>8880.6798155</v>
      </c>
      <c r="E36" s="68">
        <v>2.14854736</v>
      </c>
      <c r="F36" s="69">
        <v>4528.71270427</v>
      </c>
      <c r="G36" s="70">
        <v>8251.06295203</v>
      </c>
      <c r="H36" s="68">
        <v>0.11505224</v>
      </c>
      <c r="I36" s="69"/>
      <c r="J36" s="69"/>
    </row>
    <row r="37" spans="1:10" ht="15">
      <c r="A37" s="47">
        <v>2005</v>
      </c>
      <c r="B37" s="68">
        <v>7.4484321</v>
      </c>
      <c r="C37" s="69">
        <v>1693.16421594</v>
      </c>
      <c r="D37" s="70">
        <v>8724.70343445</v>
      </c>
      <c r="E37" s="68">
        <v>2.89770683</v>
      </c>
      <c r="F37" s="69">
        <v>2392.51465296</v>
      </c>
      <c r="G37" s="70">
        <v>8321.04326992</v>
      </c>
      <c r="H37" s="68">
        <v>0.06713373</v>
      </c>
      <c r="I37" s="69"/>
      <c r="J37" s="69"/>
    </row>
    <row r="38" spans="1:10" ht="15">
      <c r="A38" s="47">
        <v>2006</v>
      </c>
      <c r="B38" s="68">
        <v>8.56335999</v>
      </c>
      <c r="C38" s="69">
        <v>1693.63587974</v>
      </c>
      <c r="D38" s="70">
        <v>8084.75905372</v>
      </c>
      <c r="E38" s="68">
        <v>3.6168685</v>
      </c>
      <c r="F38" s="69">
        <v>2822.72646624</v>
      </c>
      <c r="G38" s="70">
        <v>9022.13946772</v>
      </c>
      <c r="H38" s="68">
        <v>0.28080341</v>
      </c>
      <c r="I38" s="69"/>
      <c r="J38" s="69"/>
    </row>
    <row r="39" spans="1:10" ht="15">
      <c r="A39" s="47">
        <v>2007</v>
      </c>
      <c r="B39" s="68">
        <v>7.00327908</v>
      </c>
      <c r="C39" s="69">
        <v>1676.80671172</v>
      </c>
      <c r="D39" s="70">
        <v>8569.58184227</v>
      </c>
      <c r="E39" s="68">
        <v>2.36558963</v>
      </c>
      <c r="F39" s="69">
        <v>3573.52250038</v>
      </c>
      <c r="G39" s="70">
        <v>8435.5747485</v>
      </c>
      <c r="H39" s="68">
        <v>0</v>
      </c>
      <c r="I39" s="69"/>
      <c r="J39" s="69"/>
    </row>
    <row r="40" spans="1:10" ht="15">
      <c r="A40" s="47">
        <v>2008</v>
      </c>
      <c r="B40" s="68">
        <v>7.15480677</v>
      </c>
      <c r="C40" s="69">
        <v>1963.06651738</v>
      </c>
      <c r="D40" s="70">
        <v>8611.31845623</v>
      </c>
      <c r="E40" s="68">
        <v>2.48510202</v>
      </c>
      <c r="F40" s="69">
        <v>5234.84404634</v>
      </c>
      <c r="G40" s="70">
        <v>8731.82892855</v>
      </c>
      <c r="H40" s="68">
        <v>0.06776728</v>
      </c>
      <c r="I40" s="69"/>
      <c r="J40" s="69"/>
    </row>
    <row r="41" spans="1:10" ht="15">
      <c r="A41" s="47">
        <v>2009</v>
      </c>
      <c r="B41" s="68">
        <v>6.64906095</v>
      </c>
      <c r="C41" s="69">
        <v>1991.48048384</v>
      </c>
      <c r="D41" s="70">
        <v>10188.63543091</v>
      </c>
      <c r="E41" s="68">
        <v>1.91491944</v>
      </c>
      <c r="F41" s="69">
        <v>3982.96096767</v>
      </c>
      <c r="G41" s="70">
        <v>9518.17033469</v>
      </c>
      <c r="H41" s="68">
        <v>0.13010068</v>
      </c>
      <c r="I41" s="69"/>
      <c r="J41" s="69"/>
    </row>
    <row r="42" spans="1:10" ht="15">
      <c r="A42" s="47">
        <v>2010</v>
      </c>
      <c r="B42" s="68">
        <v>5.15651512</v>
      </c>
      <c r="C42" s="69">
        <v>1970.72190489</v>
      </c>
      <c r="D42" s="70">
        <v>8904.37847361</v>
      </c>
      <c r="E42" s="68">
        <v>2.87040862</v>
      </c>
      <c r="F42" s="69">
        <v>3284.53650815</v>
      </c>
      <c r="G42" s="70">
        <v>8539.7949212</v>
      </c>
      <c r="H42" s="68">
        <v>0.26666743</v>
      </c>
      <c r="I42" s="69"/>
      <c r="J42" s="69"/>
    </row>
    <row r="43" spans="1:10" ht="15">
      <c r="A43" s="47">
        <v>2011</v>
      </c>
      <c r="B43" s="68">
        <v>6.49999163</v>
      </c>
      <c r="C43" s="69">
        <v>1649.26449349</v>
      </c>
      <c r="D43" s="70">
        <v>9514.98746245</v>
      </c>
      <c r="E43" s="68">
        <v>2.55006077</v>
      </c>
      <c r="F43" s="69">
        <v>3277.3845704</v>
      </c>
      <c r="G43" s="70">
        <v>9121.70131401</v>
      </c>
      <c r="H43" s="68">
        <v>0.02390288</v>
      </c>
      <c r="I43" s="69"/>
      <c r="J43" s="69"/>
    </row>
    <row r="44" spans="1:10" ht="15">
      <c r="A44" s="47">
        <v>2012</v>
      </c>
      <c r="B44" s="68">
        <v>7.40891365</v>
      </c>
      <c r="C44" s="69">
        <v>1447.56401921</v>
      </c>
      <c r="D44" s="70">
        <v>9046.23520337</v>
      </c>
      <c r="E44" s="68">
        <v>2.59777865</v>
      </c>
      <c r="F44" s="69">
        <v>2807.77503726</v>
      </c>
      <c r="G44" s="70">
        <v>8672.38515675</v>
      </c>
      <c r="H44" s="68">
        <v>0.18591982</v>
      </c>
      <c r="I44" s="69"/>
      <c r="J44" s="69"/>
    </row>
    <row r="45" spans="1:10" ht="15">
      <c r="A45" s="47">
        <v>2013</v>
      </c>
      <c r="B45" s="68">
        <v>7.88869312</v>
      </c>
      <c r="C45" s="69">
        <v>1741.46546526</v>
      </c>
      <c r="D45" s="70">
        <v>8225.97155509</v>
      </c>
      <c r="E45" s="68">
        <v>2.893021</v>
      </c>
      <c r="F45" s="69">
        <v>5383.82633274</v>
      </c>
      <c r="G45" s="70">
        <v>9197.88097848</v>
      </c>
      <c r="H45" s="68">
        <v>0</v>
      </c>
      <c r="I45" s="69"/>
      <c r="J45" s="69"/>
    </row>
    <row r="46" spans="1:10" ht="18">
      <c r="A46" s="194" t="s">
        <v>842</v>
      </c>
      <c r="B46" s="194"/>
      <c r="C46" s="194"/>
      <c r="D46" s="194"/>
      <c r="E46" s="194"/>
      <c r="F46" s="194"/>
      <c r="G46" s="194"/>
      <c r="H46" s="194"/>
      <c r="I46" s="194"/>
      <c r="J46" s="194"/>
    </row>
    <row r="47" spans="1:10" ht="15">
      <c r="A47" s="47">
        <v>2014</v>
      </c>
      <c r="B47" s="68">
        <v>7.31354812</v>
      </c>
      <c r="C47" s="69">
        <v>1958.42096474</v>
      </c>
      <c r="D47" s="70">
        <v>8009.90169629</v>
      </c>
      <c r="E47" s="68">
        <v>1.4878045</v>
      </c>
      <c r="F47" s="69">
        <v>3003.71313611</v>
      </c>
      <c r="G47" s="70">
        <v>8110.0254675</v>
      </c>
      <c r="H47" s="68">
        <v>0.51337919</v>
      </c>
      <c r="I47" s="69"/>
      <c r="J47" s="69"/>
    </row>
    <row r="48" spans="1:10" ht="15">
      <c r="A48" s="51">
        <v>2015</v>
      </c>
      <c r="B48" s="71">
        <v>7.39814002</v>
      </c>
      <c r="C48" s="72">
        <v>1200</v>
      </c>
      <c r="D48" s="73">
        <v>8784</v>
      </c>
      <c r="E48" s="71">
        <v>1.80431931</v>
      </c>
      <c r="F48" s="72">
        <v>1600</v>
      </c>
      <c r="G48" s="73">
        <v>8400</v>
      </c>
      <c r="H48" s="71">
        <v>0.80433486</v>
      </c>
      <c r="I48" s="72"/>
      <c r="J48" s="72"/>
    </row>
    <row r="49" spans="1:10" ht="48" customHeight="1">
      <c r="A49" s="192" t="s">
        <v>843</v>
      </c>
      <c r="B49" s="193"/>
      <c r="C49" s="193"/>
      <c r="D49" s="193"/>
      <c r="E49" s="193"/>
      <c r="F49" s="193"/>
      <c r="G49" s="193"/>
      <c r="H49" s="193"/>
      <c r="I49" s="193"/>
      <c r="J49" s="193"/>
    </row>
    <row r="50" spans="1:10" ht="31.5" customHeight="1">
      <c r="A50" s="184" t="s">
        <v>860</v>
      </c>
      <c r="B50" s="185"/>
      <c r="C50" s="185"/>
      <c r="D50" s="185"/>
      <c r="E50" s="185"/>
      <c r="F50" s="185"/>
      <c r="G50" s="185"/>
      <c r="H50" s="185"/>
      <c r="I50" s="185"/>
      <c r="J50" s="185"/>
    </row>
    <row r="51" spans="1:10" ht="31.5" customHeight="1">
      <c r="A51" s="186" t="s">
        <v>844</v>
      </c>
      <c r="B51" s="186"/>
      <c r="C51" s="186"/>
      <c r="D51" s="186"/>
      <c r="E51" s="186"/>
      <c r="F51" s="186"/>
      <c r="G51" s="186"/>
      <c r="H51" s="186"/>
      <c r="I51" s="186"/>
      <c r="J51" s="186"/>
    </row>
    <row r="52" spans="1:10" ht="17.25">
      <c r="A52" s="196" t="s">
        <v>170</v>
      </c>
      <c r="B52" s="196"/>
      <c r="C52" s="196"/>
      <c r="D52" s="196"/>
      <c r="E52" s="196"/>
      <c r="F52" s="196"/>
      <c r="G52" s="196"/>
      <c r="H52" s="196"/>
      <c r="I52" s="196"/>
      <c r="J52" s="196"/>
    </row>
    <row r="53" spans="1:10" ht="31.5" customHeight="1">
      <c r="A53" s="195" t="s">
        <v>869</v>
      </c>
      <c r="B53" s="185"/>
      <c r="C53" s="185"/>
      <c r="D53" s="185"/>
      <c r="E53" s="185"/>
      <c r="F53" s="185"/>
      <c r="G53" s="185"/>
      <c r="H53" s="185"/>
      <c r="I53" s="185"/>
      <c r="J53" s="185"/>
    </row>
    <row r="54" spans="1:10" ht="15">
      <c r="A54" s="161" t="s">
        <v>92</v>
      </c>
      <c r="B54" s="161"/>
      <c r="C54" s="161"/>
      <c r="D54" s="161"/>
      <c r="E54" s="161"/>
      <c r="F54" s="161"/>
      <c r="G54" s="161"/>
      <c r="H54" s="161"/>
      <c r="I54" s="161"/>
      <c r="J54" s="161"/>
    </row>
  </sheetData>
  <sheetProtection/>
  <mergeCells count="11">
    <mergeCell ref="A52:J52"/>
    <mergeCell ref="A50:J50"/>
    <mergeCell ref="A51:J51"/>
    <mergeCell ref="A54:J54"/>
    <mergeCell ref="A3:J3"/>
    <mergeCell ref="C5:D5"/>
    <mergeCell ref="F5:G5"/>
    <mergeCell ref="I5:J5"/>
    <mergeCell ref="A49:J49"/>
    <mergeCell ref="A53:J53"/>
    <mergeCell ref="A46:J46"/>
  </mergeCells>
  <printOptions/>
  <pageMargins left="0.75" right="0.75" top="1" bottom="1" header="0.3" footer="0.3"/>
  <pageSetup fitToHeight="1" fitToWidth="1" horizontalDpi="600" verticalDpi="600" orientation="portrait" scale="73"/>
</worksheet>
</file>

<file path=xl/worksheets/sheet12.xml><?xml version="1.0" encoding="utf-8"?>
<worksheet xmlns="http://schemas.openxmlformats.org/spreadsheetml/2006/main" xmlns:r="http://schemas.openxmlformats.org/officeDocument/2006/relationships">
  <sheetPr>
    <pageSetUpPr fitToPage="1"/>
  </sheetPr>
  <dimension ref="A1:J54"/>
  <sheetViews>
    <sheetView zoomScaleSheetLayoutView="100" zoomScalePageLayoutView="0" workbookViewId="0" topLeftCell="A1">
      <selection activeCell="A1" sqref="A1"/>
    </sheetView>
  </sheetViews>
  <sheetFormatPr defaultColWidth="8.421875" defaultRowHeight="15"/>
  <cols>
    <col min="1" max="1" width="9.421875" style="30" customWidth="1"/>
    <col min="2" max="2" width="13.00390625" style="30" customWidth="1"/>
    <col min="3" max="3" width="9.421875" style="30" customWidth="1"/>
    <col min="4" max="4" width="13.00390625" style="55" customWidth="1"/>
    <col min="5" max="5" width="13.00390625" style="30" customWidth="1"/>
    <col min="6" max="6" width="9.421875" style="30" customWidth="1"/>
    <col min="7" max="7" width="13.00390625" style="55" customWidth="1"/>
    <col min="8" max="8" width="13.00390625" style="30" customWidth="1"/>
    <col min="9" max="9" width="9.421875" style="30" customWidth="1"/>
    <col min="10" max="10" width="13.00390625" style="56" customWidth="1"/>
    <col min="11" max="16384" width="8.421875" style="30" customWidth="1"/>
  </cols>
  <sheetData>
    <row r="1" spans="1:4" ht="15">
      <c r="A1" s="2" t="s">
        <v>37</v>
      </c>
      <c r="B1" s="2"/>
      <c r="C1" s="2"/>
      <c r="D1" s="3"/>
    </row>
    <row r="2" spans="1:4" ht="17.25">
      <c r="A2" s="2" t="s">
        <v>194</v>
      </c>
      <c r="B2" s="2"/>
      <c r="C2" s="2"/>
      <c r="D2" s="3"/>
    </row>
    <row r="3" spans="1:10" ht="15" customHeight="1">
      <c r="A3" s="187" t="s">
        <v>192</v>
      </c>
      <c r="B3" s="187"/>
      <c r="C3" s="187"/>
      <c r="D3" s="187"/>
      <c r="E3" s="187"/>
      <c r="F3" s="187"/>
      <c r="G3" s="187"/>
      <c r="H3" s="187"/>
      <c r="I3" s="187"/>
      <c r="J3" s="187"/>
    </row>
    <row r="4" spans="1:10" ht="30">
      <c r="A4" s="75"/>
      <c r="B4" s="57" t="s">
        <v>11</v>
      </c>
      <c r="C4" s="58"/>
      <c r="D4" s="59"/>
      <c r="E4" s="57" t="s">
        <v>6</v>
      </c>
      <c r="F4" s="58"/>
      <c r="G4" s="60"/>
      <c r="H4" s="58" t="s">
        <v>12</v>
      </c>
      <c r="I4" s="58"/>
      <c r="J4" s="61"/>
    </row>
    <row r="5" spans="1:10" ht="15">
      <c r="A5" s="47"/>
      <c r="B5" s="62"/>
      <c r="C5" s="182" t="s">
        <v>174</v>
      </c>
      <c r="D5" s="188"/>
      <c r="E5" s="62"/>
      <c r="F5" s="189" t="s">
        <v>174</v>
      </c>
      <c r="G5" s="190"/>
      <c r="H5" s="63"/>
      <c r="I5" s="189" t="s">
        <v>174</v>
      </c>
      <c r="J5" s="191"/>
    </row>
    <row r="6" spans="1:10" ht="62.25">
      <c r="A6" s="64" t="s">
        <v>0</v>
      </c>
      <c r="B6" s="65" t="s">
        <v>7</v>
      </c>
      <c r="C6" s="66" t="s">
        <v>8</v>
      </c>
      <c r="D6" s="67" t="s">
        <v>9</v>
      </c>
      <c r="E6" s="65" t="s">
        <v>7</v>
      </c>
      <c r="F6" s="66" t="s">
        <v>8</v>
      </c>
      <c r="G6" s="67" t="s">
        <v>9</v>
      </c>
      <c r="H6" s="65" t="s">
        <v>7</v>
      </c>
      <c r="I6" s="110" t="s">
        <v>129</v>
      </c>
      <c r="J6" s="111" t="s">
        <v>130</v>
      </c>
    </row>
    <row r="7" spans="1:10" ht="15">
      <c r="A7" s="47">
        <v>1975</v>
      </c>
      <c r="B7" s="25">
        <f>6.83781317/100</f>
        <v>0.06837813170000001</v>
      </c>
      <c r="C7" s="11">
        <v>2110.34350746</v>
      </c>
      <c r="D7" s="12">
        <v>10244.51563433</v>
      </c>
      <c r="E7" s="25">
        <f>5.96184188/100</f>
        <v>0.059618418799999996</v>
      </c>
      <c r="F7" s="11">
        <v>4087.12097015</v>
      </c>
      <c r="G7" s="12">
        <v>9981.83574627</v>
      </c>
      <c r="H7" s="25">
        <v>0</v>
      </c>
      <c r="I7" s="11"/>
      <c r="J7" s="11"/>
    </row>
    <row r="8" spans="1:10" ht="15">
      <c r="A8" s="47">
        <v>1976</v>
      </c>
      <c r="B8" s="68">
        <v>8.26491377</v>
      </c>
      <c r="C8" s="69">
        <v>1386.45316901</v>
      </c>
      <c r="D8" s="70">
        <v>10381.59327465</v>
      </c>
      <c r="E8" s="68">
        <v>4.81373674</v>
      </c>
      <c r="F8" s="69">
        <v>4587.89957746</v>
      </c>
      <c r="G8" s="70">
        <v>10377.39190141</v>
      </c>
      <c r="H8" s="68">
        <v>0.11183699</v>
      </c>
      <c r="I8" s="69"/>
      <c r="J8" s="69"/>
    </row>
    <row r="9" spans="1:10" ht="15">
      <c r="A9" s="47">
        <v>1977</v>
      </c>
      <c r="B9" s="68">
        <v>8.23122014</v>
      </c>
      <c r="C9" s="69">
        <v>1981.44237232</v>
      </c>
      <c r="D9" s="70">
        <v>10477.26968699</v>
      </c>
      <c r="E9" s="68">
        <v>6.64710602</v>
      </c>
      <c r="F9" s="69">
        <v>4977.19453048</v>
      </c>
      <c r="G9" s="70">
        <v>10207.96650741</v>
      </c>
      <c r="H9" s="68">
        <v>0.30782496</v>
      </c>
      <c r="I9" s="69"/>
      <c r="J9" s="69"/>
    </row>
    <row r="10" spans="1:10" ht="15">
      <c r="A10" s="47">
        <v>1978</v>
      </c>
      <c r="B10" s="68">
        <v>8.17617988</v>
      </c>
      <c r="C10" s="69">
        <v>1573.83957055</v>
      </c>
      <c r="D10" s="70">
        <v>10354.40033742</v>
      </c>
      <c r="E10" s="68">
        <v>5.49771687</v>
      </c>
      <c r="F10" s="69">
        <v>4852.36700153</v>
      </c>
      <c r="G10" s="70">
        <v>10544.7251227</v>
      </c>
      <c r="H10" s="68">
        <v>0.11491043</v>
      </c>
      <c r="I10" s="69"/>
      <c r="J10" s="69"/>
    </row>
    <row r="11" spans="1:10" ht="15">
      <c r="A11" s="47">
        <v>1979</v>
      </c>
      <c r="B11" s="68">
        <v>9.76559544</v>
      </c>
      <c r="C11" s="69">
        <v>1643.73062241</v>
      </c>
      <c r="D11" s="70">
        <v>10543.97082988</v>
      </c>
      <c r="E11" s="68">
        <v>5.65270745</v>
      </c>
      <c r="F11" s="69">
        <v>4911.38788382</v>
      </c>
      <c r="G11" s="70">
        <v>10453.20257261</v>
      </c>
      <c r="H11" s="68">
        <v>0.14248808</v>
      </c>
      <c r="I11" s="69"/>
      <c r="J11" s="69"/>
    </row>
    <row r="12" spans="1:10" ht="15">
      <c r="A12" s="47">
        <v>1980</v>
      </c>
      <c r="B12" s="68">
        <v>8.92780796</v>
      </c>
      <c r="C12" s="69">
        <v>1731.35187424</v>
      </c>
      <c r="D12" s="70">
        <v>10403.98197098</v>
      </c>
      <c r="E12" s="68">
        <v>7.16346688</v>
      </c>
      <c r="F12" s="69">
        <v>3583.89837969</v>
      </c>
      <c r="G12" s="70">
        <v>10326.07113664</v>
      </c>
      <c r="H12" s="68">
        <v>0.34196829</v>
      </c>
      <c r="I12" s="69"/>
      <c r="J12" s="69"/>
    </row>
    <row r="13" spans="1:10" ht="15">
      <c r="A13" s="47">
        <v>1981</v>
      </c>
      <c r="B13" s="68">
        <v>11.78175247</v>
      </c>
      <c r="C13" s="69">
        <v>1185.28807947</v>
      </c>
      <c r="D13" s="70">
        <v>10722.90615894</v>
      </c>
      <c r="E13" s="68">
        <v>5.37856601</v>
      </c>
      <c r="F13" s="69">
        <v>4797.78274834</v>
      </c>
      <c r="G13" s="70">
        <v>10272.49668874</v>
      </c>
      <c r="H13" s="68">
        <v>0.10010975</v>
      </c>
      <c r="I13" s="69"/>
      <c r="J13" s="69"/>
    </row>
    <row r="14" spans="1:10" ht="15">
      <c r="A14" s="47">
        <v>1982</v>
      </c>
      <c r="B14" s="68">
        <v>12.18477378</v>
      </c>
      <c r="C14" s="69">
        <v>1487.18217526</v>
      </c>
      <c r="D14" s="70">
        <v>11124.95913402</v>
      </c>
      <c r="E14" s="68">
        <v>5.68527516</v>
      </c>
      <c r="F14" s="69">
        <v>5345.98323711</v>
      </c>
      <c r="G14" s="70">
        <v>10814.97575258</v>
      </c>
      <c r="H14" s="68">
        <v>0.15287333</v>
      </c>
      <c r="I14" s="69"/>
      <c r="J14" s="69"/>
    </row>
    <row r="15" spans="1:10" ht="15">
      <c r="A15" s="47">
        <v>1983</v>
      </c>
      <c r="B15" s="68">
        <v>12.97739521</v>
      </c>
      <c r="C15" s="69">
        <v>1683.65704523</v>
      </c>
      <c r="D15" s="70">
        <v>11397.06307538</v>
      </c>
      <c r="E15" s="68">
        <v>5.9304083</v>
      </c>
      <c r="F15" s="69">
        <v>5156.49949749</v>
      </c>
      <c r="G15" s="70">
        <v>11195.5998392</v>
      </c>
      <c r="H15" s="68">
        <v>0.13281787</v>
      </c>
      <c r="I15" s="69"/>
      <c r="J15" s="69"/>
    </row>
    <row r="16" spans="1:10" ht="15">
      <c r="A16" s="47">
        <v>1984</v>
      </c>
      <c r="B16" s="68">
        <v>15.31490231</v>
      </c>
      <c r="C16" s="69">
        <v>1725.92574735</v>
      </c>
      <c r="D16" s="70">
        <v>11851.35679846</v>
      </c>
      <c r="E16" s="68">
        <v>7.970431</v>
      </c>
      <c r="F16" s="69">
        <v>4639.28840887</v>
      </c>
      <c r="G16" s="70">
        <v>11655.75188042</v>
      </c>
      <c r="H16" s="68">
        <v>0.56355157</v>
      </c>
      <c r="I16" s="69"/>
      <c r="J16" s="69"/>
    </row>
    <row r="17" spans="1:10" ht="15">
      <c r="A17" s="47">
        <v>1985</v>
      </c>
      <c r="B17" s="68">
        <v>14.72966138</v>
      </c>
      <c r="C17" s="69">
        <v>1596.83420074</v>
      </c>
      <c r="D17" s="70">
        <v>11622.51337361</v>
      </c>
      <c r="E17" s="68">
        <v>8.31829005</v>
      </c>
      <c r="F17" s="69">
        <v>4817.11650558</v>
      </c>
      <c r="G17" s="70">
        <v>11577.04795539</v>
      </c>
      <c r="H17" s="68">
        <v>0.1803603</v>
      </c>
      <c r="I17" s="69"/>
      <c r="J17" s="69"/>
    </row>
    <row r="18" spans="1:10" ht="15">
      <c r="A18" s="47">
        <v>1986</v>
      </c>
      <c r="B18" s="68">
        <v>14.90305106</v>
      </c>
      <c r="C18" s="69">
        <v>1869.87583562</v>
      </c>
      <c r="D18" s="70">
        <v>11938.4380274</v>
      </c>
      <c r="E18" s="68">
        <v>7.401959</v>
      </c>
      <c r="F18" s="69">
        <v>5448.35616438</v>
      </c>
      <c r="G18" s="70">
        <v>11770.62865753</v>
      </c>
      <c r="H18" s="68">
        <v>0.37055394</v>
      </c>
      <c r="I18" s="69"/>
      <c r="J18" s="69"/>
    </row>
    <row r="19" spans="1:10" ht="15">
      <c r="A19" s="47">
        <v>1987</v>
      </c>
      <c r="B19" s="68">
        <v>16.79669266</v>
      </c>
      <c r="C19" s="69">
        <v>1869.15578855</v>
      </c>
      <c r="D19" s="70">
        <v>12034.9243348</v>
      </c>
      <c r="E19" s="68">
        <v>7.16362277</v>
      </c>
      <c r="F19" s="69">
        <v>4726.50417621</v>
      </c>
      <c r="G19" s="70">
        <v>11909.82335683</v>
      </c>
      <c r="H19" s="68">
        <v>0.30363337</v>
      </c>
      <c r="I19" s="69"/>
      <c r="J19" s="69"/>
    </row>
    <row r="20" spans="1:10" ht="15">
      <c r="A20" s="47">
        <v>1988</v>
      </c>
      <c r="B20" s="68">
        <v>19.72080564</v>
      </c>
      <c r="C20" s="69">
        <v>1868.65688136</v>
      </c>
      <c r="D20" s="70">
        <v>12012.79423729</v>
      </c>
      <c r="E20" s="68">
        <v>5.98992389</v>
      </c>
      <c r="F20" s="69">
        <v>5108.47108475</v>
      </c>
      <c r="G20" s="70">
        <v>11723.59733898</v>
      </c>
      <c r="H20" s="68">
        <v>0.52905425</v>
      </c>
      <c r="I20" s="69"/>
      <c r="J20" s="69"/>
    </row>
    <row r="21" spans="1:10" ht="15">
      <c r="A21" s="47">
        <v>1989</v>
      </c>
      <c r="B21" s="68">
        <v>18.59177438</v>
      </c>
      <c r="C21" s="69">
        <v>2019.09669621</v>
      </c>
      <c r="D21" s="70">
        <v>11899.20986301</v>
      </c>
      <c r="E21" s="68">
        <v>8.3031081</v>
      </c>
      <c r="F21" s="69">
        <v>4938.13363417</v>
      </c>
      <c r="G21" s="70">
        <v>11690.56987107</v>
      </c>
      <c r="H21" s="68">
        <v>0.47039892</v>
      </c>
      <c r="I21" s="69"/>
      <c r="J21" s="69"/>
    </row>
    <row r="22" spans="1:10" ht="15">
      <c r="A22" s="47">
        <v>1990</v>
      </c>
      <c r="B22" s="68">
        <v>18.64196785</v>
      </c>
      <c r="C22" s="69">
        <v>1984.05727483</v>
      </c>
      <c r="D22" s="70">
        <v>11794.1182448</v>
      </c>
      <c r="E22" s="68">
        <v>7.89541611</v>
      </c>
      <c r="F22" s="69">
        <v>4409.01616628</v>
      </c>
      <c r="G22" s="70">
        <v>12012.73196305</v>
      </c>
      <c r="H22" s="68">
        <v>1.11493774</v>
      </c>
      <c r="I22" s="69"/>
      <c r="J22" s="69"/>
    </row>
    <row r="23" spans="1:10" ht="15">
      <c r="A23" s="47">
        <v>1991</v>
      </c>
      <c r="B23" s="68">
        <v>22.23753656</v>
      </c>
      <c r="C23" s="69">
        <v>2042.46052941</v>
      </c>
      <c r="D23" s="70">
        <v>11896.80617647</v>
      </c>
      <c r="E23" s="68">
        <v>6.816718</v>
      </c>
      <c r="F23" s="69">
        <v>4579.74397059</v>
      </c>
      <c r="G23" s="70">
        <v>11580.96176471</v>
      </c>
      <c r="H23" s="68">
        <v>0.49978563</v>
      </c>
      <c r="I23" s="69"/>
      <c r="J23" s="69"/>
    </row>
    <row r="24" spans="1:10" ht="15">
      <c r="A24" s="47">
        <v>1992</v>
      </c>
      <c r="B24" s="68">
        <v>20.15842254</v>
      </c>
      <c r="C24" s="69">
        <v>2042.55064194</v>
      </c>
      <c r="D24" s="70">
        <v>11679.98542083</v>
      </c>
      <c r="E24" s="68">
        <v>6.06879131</v>
      </c>
      <c r="F24" s="69">
        <v>5021.2703281</v>
      </c>
      <c r="G24" s="70">
        <v>11402.53895863</v>
      </c>
      <c r="H24" s="68">
        <v>0.77834672</v>
      </c>
      <c r="I24" s="69"/>
      <c r="J24" s="69"/>
    </row>
    <row r="25" spans="1:10" ht="15">
      <c r="A25" s="47">
        <v>1993</v>
      </c>
      <c r="B25" s="68">
        <v>19.12746611</v>
      </c>
      <c r="C25" s="69">
        <v>1825.31628116</v>
      </c>
      <c r="D25" s="70">
        <v>12093.8565374</v>
      </c>
      <c r="E25" s="68">
        <v>6.39509709</v>
      </c>
      <c r="F25" s="69">
        <v>4957.8531856</v>
      </c>
      <c r="G25" s="70">
        <v>11650.95498615</v>
      </c>
      <c r="H25" s="68">
        <v>0.54654529</v>
      </c>
      <c r="I25" s="69"/>
      <c r="J25" s="69"/>
    </row>
    <row r="26" spans="1:10" ht="15">
      <c r="A26" s="47">
        <v>1994</v>
      </c>
      <c r="B26" s="68">
        <v>18.85892368</v>
      </c>
      <c r="C26" s="69">
        <v>1799.45951351</v>
      </c>
      <c r="D26" s="70">
        <v>12578.47998649</v>
      </c>
      <c r="E26" s="68">
        <v>5.61191995</v>
      </c>
      <c r="F26" s="69">
        <v>4837.25675676</v>
      </c>
      <c r="G26" s="70">
        <v>12259.22104054</v>
      </c>
      <c r="H26" s="68">
        <v>0.34048206</v>
      </c>
      <c r="I26" s="69"/>
      <c r="J26" s="69"/>
    </row>
    <row r="27" spans="1:10" ht="15">
      <c r="A27" s="47">
        <v>1995</v>
      </c>
      <c r="B27" s="68">
        <v>18.06110487</v>
      </c>
      <c r="C27" s="69">
        <v>1686.11439344</v>
      </c>
      <c r="D27" s="70">
        <v>12440.47278689</v>
      </c>
      <c r="E27" s="68">
        <v>5.02801701</v>
      </c>
      <c r="F27" s="69">
        <v>4694.51803279</v>
      </c>
      <c r="G27" s="70">
        <v>12958.43460984</v>
      </c>
      <c r="H27" s="68">
        <v>0.50062062</v>
      </c>
      <c r="I27" s="69"/>
      <c r="J27" s="69"/>
    </row>
    <row r="28" spans="1:10" ht="15">
      <c r="A28" s="47">
        <v>1996</v>
      </c>
      <c r="B28" s="68">
        <v>17.8614379</v>
      </c>
      <c r="C28" s="69">
        <v>2010.22437779</v>
      </c>
      <c r="D28" s="70">
        <v>12820.51054882</v>
      </c>
      <c r="E28" s="68">
        <v>4.33212756</v>
      </c>
      <c r="F28" s="69">
        <v>3983.89922144</v>
      </c>
      <c r="G28" s="70">
        <v>12746.65003191</v>
      </c>
      <c r="H28" s="68">
        <v>0.38177538</v>
      </c>
      <c r="I28" s="69"/>
      <c r="J28" s="69"/>
    </row>
    <row r="29" spans="1:10" ht="15">
      <c r="A29" s="47">
        <v>1997</v>
      </c>
      <c r="B29" s="68">
        <v>19.79434536</v>
      </c>
      <c r="C29" s="69">
        <v>1947.21462258</v>
      </c>
      <c r="D29" s="70">
        <v>12860.84642545</v>
      </c>
      <c r="E29" s="68">
        <v>5.20576174</v>
      </c>
      <c r="F29" s="69">
        <v>5359.30630069</v>
      </c>
      <c r="G29" s="70">
        <v>12505.04803493</v>
      </c>
      <c r="H29" s="68">
        <v>0.55567986</v>
      </c>
      <c r="I29" s="69"/>
      <c r="J29" s="69"/>
    </row>
    <row r="30" spans="1:10" ht="15">
      <c r="A30" s="47">
        <v>1998</v>
      </c>
      <c r="B30" s="68">
        <v>18.69493473</v>
      </c>
      <c r="C30" s="69">
        <v>2231.19209816</v>
      </c>
      <c r="D30" s="70">
        <v>13066.52852761</v>
      </c>
      <c r="E30" s="68">
        <v>4.67115298</v>
      </c>
      <c r="F30" s="69">
        <v>4251.56289571</v>
      </c>
      <c r="G30" s="70">
        <v>13048.96008589</v>
      </c>
      <c r="H30" s="68">
        <v>0.4304312</v>
      </c>
      <c r="I30" s="69"/>
      <c r="J30" s="69"/>
    </row>
    <row r="31" spans="1:10" ht="15">
      <c r="A31" s="47">
        <v>1999</v>
      </c>
      <c r="B31" s="68">
        <v>19.53443641</v>
      </c>
      <c r="C31" s="69">
        <v>2024.54620939</v>
      </c>
      <c r="D31" s="70">
        <v>13327.54462094</v>
      </c>
      <c r="E31" s="68">
        <v>4.46197285</v>
      </c>
      <c r="F31" s="69">
        <v>4307.54512635</v>
      </c>
      <c r="G31" s="70">
        <v>13482.61624549</v>
      </c>
      <c r="H31" s="68">
        <v>0.34466045</v>
      </c>
      <c r="I31" s="69"/>
      <c r="J31" s="69"/>
    </row>
    <row r="32" spans="1:10" ht="15">
      <c r="A32" s="47">
        <v>2000</v>
      </c>
      <c r="B32" s="68">
        <v>15.25408693</v>
      </c>
      <c r="C32" s="69">
        <v>2009.87457077</v>
      </c>
      <c r="D32" s="70">
        <v>12731.97403712</v>
      </c>
      <c r="E32" s="68">
        <v>4.89475777</v>
      </c>
      <c r="F32" s="69">
        <v>3554.65419954</v>
      </c>
      <c r="G32" s="70">
        <v>12383.15283063</v>
      </c>
      <c r="H32" s="68">
        <v>0.406996</v>
      </c>
      <c r="I32" s="69"/>
      <c r="J32" s="69"/>
    </row>
    <row r="33" spans="1:10" ht="15">
      <c r="A33" s="47">
        <v>2001</v>
      </c>
      <c r="B33" s="68">
        <v>16.63760384</v>
      </c>
      <c r="C33" s="69">
        <v>1930.55460674</v>
      </c>
      <c r="D33" s="70">
        <v>13031.24359551</v>
      </c>
      <c r="E33" s="68">
        <v>5.31245131</v>
      </c>
      <c r="F33" s="69">
        <v>4826.38651685</v>
      </c>
      <c r="G33" s="70">
        <v>13055.37552809</v>
      </c>
      <c r="H33" s="68">
        <v>0.55320429</v>
      </c>
      <c r="I33" s="69"/>
      <c r="J33" s="69"/>
    </row>
    <row r="34" spans="1:10" ht="15">
      <c r="A34" s="47">
        <v>2002</v>
      </c>
      <c r="B34" s="68">
        <v>18.13124698</v>
      </c>
      <c r="C34" s="69">
        <v>2117.09976654</v>
      </c>
      <c r="D34" s="70">
        <v>13036.87750973</v>
      </c>
      <c r="E34" s="68">
        <v>3.77195033</v>
      </c>
      <c r="F34" s="69">
        <v>6144.36473596</v>
      </c>
      <c r="G34" s="70">
        <v>12885.65609783</v>
      </c>
      <c r="H34" s="68">
        <v>0.6040529</v>
      </c>
      <c r="I34" s="69"/>
      <c r="J34" s="69"/>
    </row>
    <row r="35" spans="1:10" ht="15">
      <c r="A35" s="47">
        <v>2003</v>
      </c>
      <c r="B35" s="68">
        <v>18.45591769</v>
      </c>
      <c r="C35" s="69">
        <v>1870.65171475</v>
      </c>
      <c r="D35" s="70">
        <v>13011.42192706</v>
      </c>
      <c r="E35" s="68">
        <v>3.24948415</v>
      </c>
      <c r="F35" s="69">
        <v>5456.06750136</v>
      </c>
      <c r="G35" s="70">
        <v>13401.79056614</v>
      </c>
      <c r="H35" s="68">
        <v>0.2251986</v>
      </c>
      <c r="I35" s="69"/>
      <c r="J35" s="69"/>
    </row>
    <row r="36" spans="1:10" ht="15">
      <c r="A36" s="47">
        <v>2004</v>
      </c>
      <c r="B36" s="68">
        <v>17.55534402</v>
      </c>
      <c r="C36" s="69">
        <v>2219.06922509</v>
      </c>
      <c r="D36" s="70">
        <v>13081.68983658</v>
      </c>
      <c r="E36" s="68">
        <v>4.08897545</v>
      </c>
      <c r="F36" s="69">
        <v>6289.87875593</v>
      </c>
      <c r="G36" s="70">
        <v>13081.68983658</v>
      </c>
      <c r="H36" s="68">
        <v>0.46528216</v>
      </c>
      <c r="I36" s="69"/>
      <c r="J36" s="69"/>
    </row>
    <row r="37" spans="1:10" ht="15">
      <c r="A37" s="47">
        <v>2005</v>
      </c>
      <c r="B37" s="68">
        <v>18.17308485</v>
      </c>
      <c r="C37" s="69">
        <v>1877.20380463</v>
      </c>
      <c r="D37" s="70">
        <v>13341.64324936</v>
      </c>
      <c r="E37" s="68">
        <v>5.51794551</v>
      </c>
      <c r="F37" s="69">
        <v>5689.89061697</v>
      </c>
      <c r="G37" s="70">
        <v>13090.12247815</v>
      </c>
      <c r="H37" s="68">
        <v>0.45774255</v>
      </c>
      <c r="I37" s="69"/>
      <c r="J37" s="69"/>
    </row>
    <row r="38" spans="1:10" ht="15">
      <c r="A38" s="47">
        <v>2006</v>
      </c>
      <c r="B38" s="68">
        <v>16.7582335</v>
      </c>
      <c r="C38" s="69">
        <v>2117.04484968</v>
      </c>
      <c r="D38" s="70">
        <v>13092.74625924</v>
      </c>
      <c r="E38" s="68">
        <v>4.93537731</v>
      </c>
      <c r="F38" s="69">
        <v>7056.8161656</v>
      </c>
      <c r="G38" s="70">
        <v>13457.3484278</v>
      </c>
      <c r="H38" s="68">
        <v>0.45134765</v>
      </c>
      <c r="I38" s="69"/>
      <c r="J38" s="69"/>
    </row>
    <row r="39" spans="1:10" ht="15">
      <c r="A39" s="47">
        <v>2007</v>
      </c>
      <c r="B39" s="68">
        <v>17.10620481</v>
      </c>
      <c r="C39" s="69">
        <v>2116.62486561</v>
      </c>
      <c r="D39" s="70">
        <v>13338.85994855</v>
      </c>
      <c r="E39" s="68">
        <v>3.58540788</v>
      </c>
      <c r="F39" s="69">
        <v>6542.29503916</v>
      </c>
      <c r="G39" s="70">
        <v>13277.01052066</v>
      </c>
      <c r="H39" s="68">
        <v>0.51366689</v>
      </c>
      <c r="I39" s="69"/>
      <c r="J39" s="69"/>
    </row>
    <row r="40" spans="1:10" ht="15">
      <c r="A40" s="47">
        <v>2008</v>
      </c>
      <c r="B40" s="68">
        <v>16.70661473</v>
      </c>
      <c r="C40" s="69">
        <v>1871.45674657</v>
      </c>
      <c r="D40" s="70">
        <v>13087.11011585</v>
      </c>
      <c r="E40" s="68">
        <v>5.38939271</v>
      </c>
      <c r="F40" s="69">
        <v>4187.87523707</v>
      </c>
      <c r="G40" s="70">
        <v>12909.34353678</v>
      </c>
      <c r="H40" s="68">
        <v>0.28416555</v>
      </c>
      <c r="I40" s="69"/>
      <c r="J40" s="69"/>
    </row>
    <row r="41" spans="1:10" ht="15">
      <c r="A41" s="47">
        <v>2009</v>
      </c>
      <c r="B41" s="68">
        <v>18.21034231</v>
      </c>
      <c r="C41" s="69">
        <v>1991.48048384</v>
      </c>
      <c r="D41" s="70">
        <v>14204.78773998</v>
      </c>
      <c r="E41" s="68">
        <v>4.53305626</v>
      </c>
      <c r="F41" s="69">
        <v>4978.70120959</v>
      </c>
      <c r="G41" s="70">
        <v>13485.08882068</v>
      </c>
      <c r="H41" s="68">
        <v>0.99573476</v>
      </c>
      <c r="I41" s="69"/>
      <c r="J41" s="69"/>
    </row>
    <row r="42" spans="1:10" ht="15">
      <c r="A42" s="47">
        <v>2010</v>
      </c>
      <c r="B42" s="68">
        <v>14.91960002</v>
      </c>
      <c r="C42" s="69">
        <v>1576.57752391</v>
      </c>
      <c r="D42" s="70">
        <v>13747.97497763</v>
      </c>
      <c r="E42" s="68">
        <v>3.98088276</v>
      </c>
      <c r="F42" s="69">
        <v>6569.07301631</v>
      </c>
      <c r="G42" s="70">
        <v>13091.067676</v>
      </c>
      <c r="H42" s="68">
        <v>0.49132118</v>
      </c>
      <c r="I42" s="69"/>
      <c r="J42" s="69"/>
    </row>
    <row r="43" spans="1:10" ht="15">
      <c r="A43" s="47">
        <v>2011</v>
      </c>
      <c r="B43" s="68">
        <v>17.99294044</v>
      </c>
      <c r="C43" s="69">
        <v>2114.44165832</v>
      </c>
      <c r="D43" s="70">
        <v>13684.13780225</v>
      </c>
      <c r="E43" s="68">
        <v>4.90362067</v>
      </c>
      <c r="F43" s="69">
        <v>6819.07434809</v>
      </c>
      <c r="G43" s="70">
        <v>13748.09966242</v>
      </c>
      <c r="H43" s="68">
        <v>0.31682478</v>
      </c>
      <c r="I43" s="69"/>
      <c r="J43" s="69"/>
    </row>
    <row r="44" spans="1:10" ht="15">
      <c r="A44" s="47">
        <v>2012</v>
      </c>
      <c r="B44" s="68">
        <v>16.8307805</v>
      </c>
      <c r="C44" s="69">
        <v>1905.12735861</v>
      </c>
      <c r="D44" s="70">
        <v>13881.84776754</v>
      </c>
      <c r="E44" s="68">
        <v>5.81621593</v>
      </c>
      <c r="F44" s="69">
        <v>6052.31508031</v>
      </c>
      <c r="G44" s="70">
        <v>13725.86026547</v>
      </c>
      <c r="H44" s="68">
        <v>0.37934161</v>
      </c>
      <c r="I44" s="69"/>
      <c r="J44" s="69"/>
    </row>
    <row r="45" spans="1:10" ht="15">
      <c r="A45" s="47">
        <v>2013</v>
      </c>
      <c r="B45" s="68">
        <v>16.52474826</v>
      </c>
      <c r="C45" s="69">
        <v>2232.01911745</v>
      </c>
      <c r="D45" s="70">
        <v>13887.77829074</v>
      </c>
      <c r="E45" s="68">
        <v>2.70471455</v>
      </c>
      <c r="F45" s="69">
        <v>4905.53652186</v>
      </c>
      <c r="G45" s="70">
        <v>14163.71472009</v>
      </c>
      <c r="H45" s="68">
        <v>0.44346835</v>
      </c>
      <c r="I45" s="69"/>
      <c r="J45" s="69"/>
    </row>
    <row r="46" spans="1:10" ht="18">
      <c r="A46" s="194" t="s">
        <v>842</v>
      </c>
      <c r="B46" s="194"/>
      <c r="C46" s="194"/>
      <c r="D46" s="194"/>
      <c r="E46" s="194"/>
      <c r="F46" s="194"/>
      <c r="G46" s="194"/>
      <c r="H46" s="194"/>
      <c r="I46" s="194"/>
      <c r="J46" s="194"/>
    </row>
    <row r="47" spans="1:10" ht="15">
      <c r="A47" s="47">
        <v>2014</v>
      </c>
      <c r="B47" s="68">
        <v>18.4111221</v>
      </c>
      <c r="C47" s="69">
        <v>1862.30214439</v>
      </c>
      <c r="D47" s="70">
        <v>14224.58417491</v>
      </c>
      <c r="E47" s="68">
        <v>2.98895685</v>
      </c>
      <c r="F47" s="69">
        <v>4205.19839055</v>
      </c>
      <c r="G47" s="70">
        <v>13426.59771841</v>
      </c>
      <c r="H47" s="68">
        <v>1.6282695</v>
      </c>
      <c r="I47" s="69"/>
      <c r="J47" s="69"/>
    </row>
    <row r="48" spans="1:10" ht="15">
      <c r="A48" s="51">
        <v>2015</v>
      </c>
      <c r="B48" s="71">
        <v>18.07846918</v>
      </c>
      <c r="C48" s="72">
        <v>2010</v>
      </c>
      <c r="D48" s="73">
        <v>14316</v>
      </c>
      <c r="E48" s="71">
        <v>2.65230916</v>
      </c>
      <c r="F48" s="72">
        <v>5616</v>
      </c>
      <c r="G48" s="73">
        <v>14400</v>
      </c>
      <c r="H48" s="71">
        <v>1.16932397</v>
      </c>
      <c r="I48" s="72"/>
      <c r="J48" s="72"/>
    </row>
    <row r="49" spans="1:10" ht="48" customHeight="1">
      <c r="A49" s="192" t="s">
        <v>843</v>
      </c>
      <c r="B49" s="193"/>
      <c r="C49" s="193"/>
      <c r="D49" s="193"/>
      <c r="E49" s="193"/>
      <c r="F49" s="193"/>
      <c r="G49" s="193"/>
      <c r="H49" s="193"/>
      <c r="I49" s="193"/>
      <c r="J49" s="193"/>
    </row>
    <row r="50" spans="1:10" ht="31.5" customHeight="1">
      <c r="A50" s="184" t="s">
        <v>860</v>
      </c>
      <c r="B50" s="185"/>
      <c r="C50" s="185"/>
      <c r="D50" s="185"/>
      <c r="E50" s="185"/>
      <c r="F50" s="185"/>
      <c r="G50" s="185"/>
      <c r="H50" s="185"/>
      <c r="I50" s="185"/>
      <c r="J50" s="185"/>
    </row>
    <row r="51" spans="1:10" ht="31.5" customHeight="1">
      <c r="A51" s="186" t="s">
        <v>844</v>
      </c>
      <c r="B51" s="186"/>
      <c r="C51" s="186"/>
      <c r="D51" s="186"/>
      <c r="E51" s="186"/>
      <c r="F51" s="186"/>
      <c r="G51" s="186"/>
      <c r="H51" s="186"/>
      <c r="I51" s="186"/>
      <c r="J51" s="186"/>
    </row>
    <row r="52" spans="1:10" ht="17.25">
      <c r="A52" s="196" t="s">
        <v>170</v>
      </c>
      <c r="B52" s="196"/>
      <c r="C52" s="196"/>
      <c r="D52" s="196"/>
      <c r="E52" s="196"/>
      <c r="F52" s="196"/>
      <c r="G52" s="196"/>
      <c r="H52" s="196"/>
      <c r="I52" s="196"/>
      <c r="J52" s="196"/>
    </row>
    <row r="53" spans="1:10" ht="31.5" customHeight="1">
      <c r="A53" s="195" t="s">
        <v>869</v>
      </c>
      <c r="B53" s="185"/>
      <c r="C53" s="185"/>
      <c r="D53" s="185"/>
      <c r="E53" s="185"/>
      <c r="F53" s="185"/>
      <c r="G53" s="185"/>
      <c r="H53" s="185"/>
      <c r="I53" s="185"/>
      <c r="J53" s="185"/>
    </row>
    <row r="54" spans="1:10" ht="15">
      <c r="A54" s="161" t="s">
        <v>92</v>
      </c>
      <c r="B54" s="161"/>
      <c r="C54" s="161"/>
      <c r="D54" s="161"/>
      <c r="E54" s="161"/>
      <c r="F54" s="161"/>
      <c r="G54" s="161"/>
      <c r="H54" s="161"/>
      <c r="I54" s="161"/>
      <c r="J54" s="161"/>
    </row>
  </sheetData>
  <sheetProtection/>
  <mergeCells count="11">
    <mergeCell ref="A50:J50"/>
    <mergeCell ref="A54:J54"/>
    <mergeCell ref="A51:J51"/>
    <mergeCell ref="A53:J53"/>
    <mergeCell ref="A3:J3"/>
    <mergeCell ref="C5:D5"/>
    <mergeCell ref="F5:G5"/>
    <mergeCell ref="I5:J5"/>
    <mergeCell ref="A49:J49"/>
    <mergeCell ref="A52:J52"/>
    <mergeCell ref="A46:J46"/>
  </mergeCells>
  <printOptions/>
  <pageMargins left="0.75" right="0.75" top="1" bottom="1" header="0.3" footer="0.3"/>
  <pageSetup fitToHeight="1" fitToWidth="1" horizontalDpi="600" verticalDpi="600" orientation="portrait" scale="73"/>
</worksheet>
</file>

<file path=xl/worksheets/sheet13.xml><?xml version="1.0" encoding="utf-8"?>
<worksheet xmlns="http://schemas.openxmlformats.org/spreadsheetml/2006/main" xmlns:r="http://schemas.openxmlformats.org/officeDocument/2006/relationships">
  <sheetPr>
    <pageSetUpPr fitToPage="1"/>
  </sheetPr>
  <dimension ref="A1:J53"/>
  <sheetViews>
    <sheetView zoomScaleSheetLayoutView="100" zoomScalePageLayoutView="0" workbookViewId="0" topLeftCell="A1">
      <selection activeCell="A1" sqref="A1"/>
    </sheetView>
  </sheetViews>
  <sheetFormatPr defaultColWidth="8.421875" defaultRowHeight="15"/>
  <cols>
    <col min="1" max="1" width="9.421875" style="30" customWidth="1"/>
    <col min="2" max="2" width="13.00390625" style="30" customWidth="1"/>
    <col min="3" max="3" width="9.421875" style="30" customWidth="1"/>
    <col min="4" max="4" width="13.00390625" style="55" customWidth="1"/>
    <col min="5" max="5" width="13.00390625" style="30" customWidth="1"/>
    <col min="6" max="6" width="9.421875" style="30" customWidth="1"/>
    <col min="7" max="7" width="13.00390625" style="55" customWidth="1"/>
    <col min="8" max="8" width="13.00390625" style="30" customWidth="1"/>
    <col min="9" max="9" width="9.421875" style="30" customWidth="1"/>
    <col min="10" max="10" width="13.00390625" style="56" customWidth="1"/>
    <col min="11" max="16384" width="8.421875" style="30" customWidth="1"/>
  </cols>
  <sheetData>
    <row r="1" spans="1:4" ht="15">
      <c r="A1" s="2" t="s">
        <v>38</v>
      </c>
      <c r="B1" s="2"/>
      <c r="C1" s="2"/>
      <c r="D1" s="3"/>
    </row>
    <row r="2" spans="1:4" ht="17.25">
      <c r="A2" s="2" t="s">
        <v>195</v>
      </c>
      <c r="B2" s="2"/>
      <c r="C2" s="2"/>
      <c r="D2" s="3"/>
    </row>
    <row r="3" spans="1:10" ht="15" customHeight="1">
      <c r="A3" s="187" t="s">
        <v>192</v>
      </c>
      <c r="B3" s="187"/>
      <c r="C3" s="187"/>
      <c r="D3" s="187"/>
      <c r="E3" s="187"/>
      <c r="F3" s="187"/>
      <c r="G3" s="187"/>
      <c r="H3" s="187"/>
      <c r="I3" s="187"/>
      <c r="J3" s="187"/>
    </row>
    <row r="4" spans="1:10" ht="30">
      <c r="A4" s="75"/>
      <c r="B4" s="57" t="s">
        <v>11</v>
      </c>
      <c r="C4" s="58"/>
      <c r="D4" s="59"/>
      <c r="E4" s="57" t="s">
        <v>6</v>
      </c>
      <c r="F4" s="58"/>
      <c r="G4" s="60"/>
      <c r="H4" s="58" t="s">
        <v>12</v>
      </c>
      <c r="I4" s="58"/>
      <c r="J4" s="61"/>
    </row>
    <row r="5" spans="1:10" ht="15">
      <c r="A5" s="47"/>
      <c r="B5" s="62"/>
      <c r="C5" s="182" t="s">
        <v>174</v>
      </c>
      <c r="D5" s="188"/>
      <c r="E5" s="62"/>
      <c r="F5" s="189" t="s">
        <v>174</v>
      </c>
      <c r="G5" s="190"/>
      <c r="H5" s="63"/>
      <c r="I5" s="189" t="s">
        <v>174</v>
      </c>
      <c r="J5" s="191"/>
    </row>
    <row r="6" spans="1:10" ht="60">
      <c r="A6" s="64" t="s">
        <v>0</v>
      </c>
      <c r="B6" s="65" t="s">
        <v>7</v>
      </c>
      <c r="C6" s="66" t="s">
        <v>8</v>
      </c>
      <c r="D6" s="67" t="s">
        <v>9</v>
      </c>
      <c r="E6" s="65" t="s">
        <v>7</v>
      </c>
      <c r="F6" s="66" t="s">
        <v>8</v>
      </c>
      <c r="G6" s="67" t="s">
        <v>9</v>
      </c>
      <c r="H6" s="65" t="s">
        <v>7</v>
      </c>
      <c r="I6" s="66" t="s">
        <v>8</v>
      </c>
      <c r="J6" s="89" t="s">
        <v>9</v>
      </c>
    </row>
    <row r="7" spans="1:10" ht="15">
      <c r="A7" s="47">
        <v>1975</v>
      </c>
      <c r="B7" s="25">
        <f>19.31356757/100</f>
        <v>0.1931356757</v>
      </c>
      <c r="C7" s="11">
        <v>2698.03410448</v>
      </c>
      <c r="D7" s="12">
        <v>12911.38432836</v>
      </c>
      <c r="E7" s="25">
        <f>10.34981768/100</f>
        <v>0.1034981768</v>
      </c>
      <c r="F7" s="11">
        <v>6063.89843284</v>
      </c>
      <c r="G7" s="12">
        <v>12154.51007463</v>
      </c>
      <c r="H7" s="25">
        <f>0.35998145/100</f>
        <v>0.0035998145</v>
      </c>
      <c r="I7" s="11">
        <v>2286.20546642</v>
      </c>
      <c r="J7" s="11">
        <v>12599.73022388</v>
      </c>
    </row>
    <row r="8" spans="1:10" ht="15">
      <c r="A8" s="47">
        <v>1976</v>
      </c>
      <c r="B8" s="68">
        <v>18.60106446</v>
      </c>
      <c r="C8" s="69">
        <v>2520.82394366</v>
      </c>
      <c r="D8" s="70">
        <v>12868.80623239</v>
      </c>
      <c r="E8" s="68">
        <v>10.88370613</v>
      </c>
      <c r="F8" s="69">
        <v>6302.05985915</v>
      </c>
      <c r="G8" s="70">
        <v>12957.03507042</v>
      </c>
      <c r="H8" s="68">
        <v>0.67716993</v>
      </c>
      <c r="I8" s="69">
        <v>3092.21070423</v>
      </c>
      <c r="J8" s="69">
        <v>13066.27077465</v>
      </c>
    </row>
    <row r="9" spans="1:10" ht="15">
      <c r="A9" s="47">
        <v>1977</v>
      </c>
      <c r="B9" s="68">
        <v>21.22959557</v>
      </c>
      <c r="C9" s="69">
        <v>2594.74596376</v>
      </c>
      <c r="D9" s="70">
        <v>13154.57574959</v>
      </c>
      <c r="E9" s="68">
        <v>8.7697507</v>
      </c>
      <c r="F9" s="69">
        <v>5068.6003542</v>
      </c>
      <c r="G9" s="70">
        <v>12989.45555189</v>
      </c>
      <c r="H9" s="68">
        <v>0.53008268</v>
      </c>
      <c r="I9" s="69">
        <v>2885.67202636</v>
      </c>
      <c r="J9" s="69">
        <v>13134.9185832</v>
      </c>
    </row>
    <row r="10" spans="1:10" ht="15">
      <c r="A10" s="47">
        <v>1978</v>
      </c>
      <c r="B10" s="68">
        <v>21.16839294</v>
      </c>
      <c r="C10" s="69">
        <v>3052.51674847</v>
      </c>
      <c r="D10" s="70">
        <v>13352.01570552</v>
      </c>
      <c r="E10" s="68">
        <v>9.48244428</v>
      </c>
      <c r="F10" s="69">
        <v>6192.87570552</v>
      </c>
      <c r="G10" s="70">
        <v>13326.39506135</v>
      </c>
      <c r="H10" s="68">
        <v>1.5266402</v>
      </c>
      <c r="I10" s="69">
        <v>5670.39756902</v>
      </c>
      <c r="J10" s="69">
        <v>13692.4042638</v>
      </c>
    </row>
    <row r="11" spans="1:10" ht="15">
      <c r="A11" s="47">
        <v>1979</v>
      </c>
      <c r="B11" s="68">
        <v>26.89662176</v>
      </c>
      <c r="C11" s="69">
        <v>2673.53775934</v>
      </c>
      <c r="D11" s="70">
        <v>13097.03435685</v>
      </c>
      <c r="E11" s="68">
        <v>11.00319071</v>
      </c>
      <c r="F11" s="69">
        <v>5621.03062241</v>
      </c>
      <c r="G11" s="70">
        <v>13156.44630705</v>
      </c>
      <c r="H11" s="68">
        <v>0.47714551</v>
      </c>
      <c r="I11" s="69">
        <v>7061.77041494</v>
      </c>
      <c r="J11" s="69">
        <v>13521.16966805</v>
      </c>
    </row>
    <row r="12" spans="1:10" ht="15">
      <c r="A12" s="47">
        <v>1980</v>
      </c>
      <c r="B12" s="68">
        <v>25.05433909</v>
      </c>
      <c r="C12" s="69">
        <v>2943.29818622</v>
      </c>
      <c r="D12" s="70">
        <v>13314.09591294</v>
      </c>
      <c r="E12" s="68">
        <v>10.87634237</v>
      </c>
      <c r="F12" s="69">
        <v>6167.941052</v>
      </c>
      <c r="G12" s="70">
        <v>12985.13905683</v>
      </c>
      <c r="H12" s="68">
        <v>0.39874838</v>
      </c>
      <c r="I12" s="69">
        <v>4328.37968561</v>
      </c>
      <c r="J12" s="69">
        <v>12168.51808948</v>
      </c>
    </row>
    <row r="13" spans="1:10" ht="15">
      <c r="A13" s="47">
        <v>1981</v>
      </c>
      <c r="B13" s="68">
        <v>26.65574386</v>
      </c>
      <c r="C13" s="69">
        <v>2633.97350993</v>
      </c>
      <c r="D13" s="70">
        <v>13520.18602649</v>
      </c>
      <c r="E13" s="68">
        <v>12.22055355</v>
      </c>
      <c r="F13" s="69">
        <v>6125.96389073</v>
      </c>
      <c r="G13" s="70">
        <v>13354.24569536</v>
      </c>
      <c r="H13" s="68">
        <v>0.78697176</v>
      </c>
      <c r="I13" s="69">
        <v>6321.53642384</v>
      </c>
      <c r="J13" s="69">
        <v>13404.29119205</v>
      </c>
    </row>
    <row r="14" spans="1:10" ht="15">
      <c r="A14" s="47">
        <v>1982</v>
      </c>
      <c r="B14" s="68">
        <v>29.08437801</v>
      </c>
      <c r="C14" s="69">
        <v>2706.20412371</v>
      </c>
      <c r="D14" s="70">
        <v>14093.17302062</v>
      </c>
      <c r="E14" s="68">
        <v>12.00786851</v>
      </c>
      <c r="F14" s="69">
        <v>6952.48441237</v>
      </c>
      <c r="G14" s="70">
        <v>14427.75825773</v>
      </c>
      <c r="H14" s="68">
        <v>0.85915296</v>
      </c>
      <c r="I14" s="69">
        <v>4666.97202062</v>
      </c>
      <c r="J14" s="69">
        <v>15789.47096907</v>
      </c>
    </row>
    <row r="15" spans="1:10" ht="15">
      <c r="A15" s="47">
        <v>1983</v>
      </c>
      <c r="B15" s="68">
        <v>32.09054901</v>
      </c>
      <c r="C15" s="69">
        <v>2662.19276382</v>
      </c>
      <c r="D15" s="70">
        <v>14375.84092462</v>
      </c>
      <c r="E15" s="68">
        <v>11.82549083</v>
      </c>
      <c r="F15" s="69">
        <v>6960.07513568</v>
      </c>
      <c r="G15" s="70">
        <v>14390.23115578</v>
      </c>
      <c r="H15" s="68">
        <v>0.64131904</v>
      </c>
      <c r="I15" s="69">
        <v>3399.69211055</v>
      </c>
      <c r="J15" s="69">
        <v>14016.08514573</v>
      </c>
    </row>
    <row r="16" spans="1:10" ht="15">
      <c r="A16" s="47">
        <v>1984</v>
      </c>
      <c r="B16" s="68">
        <v>32.66052255</v>
      </c>
      <c r="C16" s="69">
        <v>3230.93299904</v>
      </c>
      <c r="D16" s="70">
        <v>15045.47004822</v>
      </c>
      <c r="E16" s="68">
        <v>13.69490718</v>
      </c>
      <c r="F16" s="69">
        <v>7186.75481196</v>
      </c>
      <c r="G16" s="70">
        <v>14497.77627772</v>
      </c>
      <c r="H16" s="68">
        <v>1.09115508</v>
      </c>
      <c r="I16" s="69">
        <v>4418.36991321</v>
      </c>
      <c r="J16" s="69">
        <v>15635.73665381</v>
      </c>
    </row>
    <row r="17" spans="1:10" ht="15">
      <c r="A17" s="47">
        <v>1985</v>
      </c>
      <c r="B17" s="68">
        <v>33.38838288</v>
      </c>
      <c r="C17" s="69">
        <v>3173.70797398</v>
      </c>
      <c r="D17" s="70">
        <v>14970.32063197</v>
      </c>
      <c r="E17" s="68">
        <v>12.8147802</v>
      </c>
      <c r="F17" s="69">
        <v>7359.85318773</v>
      </c>
      <c r="G17" s="70">
        <v>14876.06305762</v>
      </c>
      <c r="H17" s="68">
        <v>1.74262222</v>
      </c>
      <c r="I17" s="69">
        <v>6538.14892193</v>
      </c>
      <c r="J17" s="69">
        <v>14999.15236059</v>
      </c>
    </row>
    <row r="18" spans="1:10" ht="15">
      <c r="A18" s="47">
        <v>1986</v>
      </c>
      <c r="B18" s="68">
        <v>32.36625217</v>
      </c>
      <c r="C18" s="69">
        <v>3072.87287671</v>
      </c>
      <c r="D18" s="70">
        <v>15255.39726027</v>
      </c>
      <c r="E18" s="68">
        <v>14.86402383</v>
      </c>
      <c r="F18" s="69">
        <v>7038.18649315</v>
      </c>
      <c r="G18" s="70">
        <v>15037.4630137</v>
      </c>
      <c r="H18" s="68">
        <v>1.53270843</v>
      </c>
      <c r="I18" s="69">
        <v>5315.41627397</v>
      </c>
      <c r="J18" s="69">
        <v>15089.76723288</v>
      </c>
    </row>
    <row r="19" spans="1:10" ht="15">
      <c r="A19" s="47">
        <v>1987</v>
      </c>
      <c r="B19" s="68">
        <v>35.05397337</v>
      </c>
      <c r="C19" s="69">
        <v>3507.03245815</v>
      </c>
      <c r="D19" s="70">
        <v>15473.62432599</v>
      </c>
      <c r="E19" s="68">
        <v>12.74817781</v>
      </c>
      <c r="F19" s="69">
        <v>7569.13480176</v>
      </c>
      <c r="G19" s="70">
        <v>15390.57409692</v>
      </c>
      <c r="H19" s="68">
        <v>1.78571876</v>
      </c>
      <c r="I19" s="69">
        <v>6202.48546256</v>
      </c>
      <c r="J19" s="69">
        <v>17055.7837533</v>
      </c>
    </row>
    <row r="20" spans="1:10" ht="15">
      <c r="A20" s="47">
        <v>1988</v>
      </c>
      <c r="B20" s="68">
        <v>37.79824236</v>
      </c>
      <c r="C20" s="69">
        <v>3482.49691525</v>
      </c>
      <c r="D20" s="70">
        <v>15265.75375424</v>
      </c>
      <c r="E20" s="68">
        <v>12.7803732</v>
      </c>
      <c r="F20" s="69">
        <v>6576.70149153</v>
      </c>
      <c r="G20" s="70">
        <v>15644.94549153</v>
      </c>
      <c r="H20" s="68">
        <v>1.65942553</v>
      </c>
      <c r="I20" s="69">
        <v>6067.06779661</v>
      </c>
      <c r="J20" s="69">
        <v>15957.39948305</v>
      </c>
    </row>
    <row r="21" spans="1:10" ht="15">
      <c r="A21" s="47">
        <v>1989</v>
      </c>
      <c r="B21" s="68">
        <v>36.89973673</v>
      </c>
      <c r="C21" s="69">
        <v>3530.53479452</v>
      </c>
      <c r="D21" s="70">
        <v>15322.0595004</v>
      </c>
      <c r="E21" s="68">
        <v>13.14418397</v>
      </c>
      <c r="F21" s="69">
        <v>7926.39674456</v>
      </c>
      <c r="G21" s="70">
        <v>15759.53045125</v>
      </c>
      <c r="H21" s="68">
        <v>1.63282722</v>
      </c>
      <c r="I21" s="69">
        <v>5249.65141015</v>
      </c>
      <c r="J21" s="69">
        <v>16360.45208703</v>
      </c>
    </row>
    <row r="22" spans="1:10" ht="15">
      <c r="A22" s="47">
        <v>1990</v>
      </c>
      <c r="B22" s="68">
        <v>40.49190723</v>
      </c>
      <c r="C22" s="69">
        <v>3766.03464203</v>
      </c>
      <c r="D22" s="70">
        <v>15670.37829099</v>
      </c>
      <c r="E22" s="68">
        <v>12.25615595</v>
      </c>
      <c r="F22" s="69">
        <v>7715.77829099</v>
      </c>
      <c r="G22" s="70">
        <v>16037.79630485</v>
      </c>
      <c r="H22" s="68">
        <v>2.44376232</v>
      </c>
      <c r="I22" s="69">
        <v>6154.2517321</v>
      </c>
      <c r="J22" s="69">
        <v>16336.32344111</v>
      </c>
    </row>
    <row r="23" spans="1:10" ht="15">
      <c r="A23" s="47">
        <v>1991</v>
      </c>
      <c r="B23" s="68">
        <v>39.95300465</v>
      </c>
      <c r="C23" s="69">
        <v>3763.81257353</v>
      </c>
      <c r="D23" s="70">
        <v>15723.78763235</v>
      </c>
      <c r="E23" s="68">
        <v>14.27014633</v>
      </c>
      <c r="F23" s="69">
        <v>7748.71623529</v>
      </c>
      <c r="G23" s="70">
        <v>15704.48602941</v>
      </c>
      <c r="H23" s="68">
        <v>2.32312035</v>
      </c>
      <c r="I23" s="69">
        <v>6133.52300735</v>
      </c>
      <c r="J23" s="69">
        <v>15452.68784559</v>
      </c>
    </row>
    <row r="24" spans="1:10" ht="15">
      <c r="A24" s="47">
        <v>1992</v>
      </c>
      <c r="B24" s="68">
        <v>41.63658844</v>
      </c>
      <c r="C24" s="69">
        <v>3686.8039087</v>
      </c>
      <c r="D24" s="70">
        <v>15538.70400856</v>
      </c>
      <c r="E24" s="68">
        <v>13.9203821</v>
      </c>
      <c r="F24" s="69">
        <v>7108.07623395</v>
      </c>
      <c r="G24" s="70">
        <v>15622.95922254</v>
      </c>
      <c r="H24" s="68">
        <v>1.38228803</v>
      </c>
      <c r="I24" s="69">
        <v>5555.73774608</v>
      </c>
      <c r="J24" s="69">
        <v>16156.57557775</v>
      </c>
    </row>
    <row r="25" spans="1:10" ht="15">
      <c r="A25" s="47">
        <v>1993</v>
      </c>
      <c r="B25" s="68">
        <v>42.19730497</v>
      </c>
      <c r="C25" s="69">
        <v>3510.1600554</v>
      </c>
      <c r="D25" s="70">
        <v>15512.29630886</v>
      </c>
      <c r="E25" s="68">
        <v>10.88448865</v>
      </c>
      <c r="F25" s="69">
        <v>6782.34315789</v>
      </c>
      <c r="G25" s="70">
        <v>15534.6066482</v>
      </c>
      <c r="H25" s="68">
        <v>1.96216105</v>
      </c>
      <c r="I25" s="69">
        <v>5047.9208518</v>
      </c>
      <c r="J25" s="69">
        <v>17304.56023546</v>
      </c>
    </row>
    <row r="26" spans="1:10" ht="15">
      <c r="A26" s="47">
        <v>1994</v>
      </c>
      <c r="B26" s="68">
        <v>38.51377142</v>
      </c>
      <c r="C26" s="69">
        <v>3231.28751351</v>
      </c>
      <c r="D26" s="70">
        <v>16000.03293243</v>
      </c>
      <c r="E26" s="68">
        <v>10.72213307</v>
      </c>
      <c r="F26" s="69">
        <v>8223.33648649</v>
      </c>
      <c r="G26" s="70">
        <v>15790.41847297</v>
      </c>
      <c r="H26" s="68">
        <v>1.84825823</v>
      </c>
      <c r="I26" s="69">
        <v>7062.39486486</v>
      </c>
      <c r="J26" s="69">
        <v>16148.37547297</v>
      </c>
    </row>
    <row r="27" spans="1:10" ht="15">
      <c r="A27" s="47">
        <v>1995</v>
      </c>
      <c r="B27" s="68">
        <v>36.590332</v>
      </c>
      <c r="C27" s="69">
        <v>3520.88852459</v>
      </c>
      <c r="D27" s="70">
        <v>16125.66944262</v>
      </c>
      <c r="E27" s="68">
        <v>10.51083141</v>
      </c>
      <c r="F27" s="69">
        <v>7511.22885246</v>
      </c>
      <c r="G27" s="70">
        <v>16638.93674754</v>
      </c>
      <c r="H27" s="68">
        <v>2.69855206</v>
      </c>
      <c r="I27" s="69">
        <v>4835.35357377</v>
      </c>
      <c r="J27" s="69">
        <v>16426.11859672</v>
      </c>
    </row>
    <row r="28" spans="1:10" ht="15">
      <c r="A28" s="47">
        <v>1996</v>
      </c>
      <c r="B28" s="68">
        <v>37.73472532</v>
      </c>
      <c r="C28" s="69">
        <v>3746.32724952</v>
      </c>
      <c r="D28" s="70">
        <v>16200.5810083</v>
      </c>
      <c r="E28" s="68">
        <v>8.95399088</v>
      </c>
      <c r="F28" s="69">
        <v>8077.44704531</v>
      </c>
      <c r="G28" s="70">
        <v>16401.60344608</v>
      </c>
      <c r="H28" s="68">
        <v>1.67716501</v>
      </c>
      <c r="I28" s="69">
        <v>6492.87245054</v>
      </c>
      <c r="J28" s="69">
        <v>17041.22029355</v>
      </c>
    </row>
    <row r="29" spans="1:10" ht="15">
      <c r="A29" s="47">
        <v>1997</v>
      </c>
      <c r="B29" s="68">
        <v>36.04641204</v>
      </c>
      <c r="C29" s="69">
        <v>3617.53175296</v>
      </c>
      <c r="D29" s="70">
        <v>16771.65132876</v>
      </c>
      <c r="E29" s="68">
        <v>13.24620807</v>
      </c>
      <c r="F29" s="69">
        <v>7511.96099813</v>
      </c>
      <c r="G29" s="70">
        <v>16950.29487211</v>
      </c>
      <c r="H29" s="68">
        <v>1.02278083</v>
      </c>
      <c r="I29" s="69">
        <v>5957.01782283</v>
      </c>
      <c r="J29" s="69">
        <v>17843.5125889</v>
      </c>
    </row>
    <row r="30" spans="1:10" ht="15">
      <c r="A30" s="47">
        <v>1998</v>
      </c>
      <c r="B30" s="68">
        <v>38.92470657</v>
      </c>
      <c r="C30" s="69">
        <v>3900.19406135</v>
      </c>
      <c r="D30" s="70">
        <v>17019.42791411</v>
      </c>
      <c r="E30" s="68">
        <v>11.02538079</v>
      </c>
      <c r="F30" s="69">
        <v>8345.00981595</v>
      </c>
      <c r="G30" s="70">
        <v>16635.11825153</v>
      </c>
      <c r="H30" s="68">
        <v>1.55129799</v>
      </c>
      <c r="I30" s="69">
        <v>7246.98220859</v>
      </c>
      <c r="J30" s="69">
        <v>16215.67170552</v>
      </c>
    </row>
    <row r="31" spans="1:10" ht="15">
      <c r="A31" s="47">
        <v>1999</v>
      </c>
      <c r="B31" s="68">
        <v>41.11580265</v>
      </c>
      <c r="C31" s="69">
        <v>3833.71516245</v>
      </c>
      <c r="D31" s="70">
        <v>17359.40685921</v>
      </c>
      <c r="E31" s="68">
        <v>9.95166446</v>
      </c>
      <c r="F31" s="69">
        <v>8485.86389892</v>
      </c>
      <c r="G31" s="70">
        <v>17230.18050542</v>
      </c>
      <c r="H31" s="68">
        <v>1.33938933</v>
      </c>
      <c r="I31" s="69">
        <v>7035.65703971</v>
      </c>
      <c r="J31" s="69">
        <v>18014.15371841</v>
      </c>
    </row>
    <row r="32" spans="1:10" ht="15">
      <c r="A32" s="47">
        <v>2000</v>
      </c>
      <c r="B32" s="68">
        <v>35.47836096</v>
      </c>
      <c r="C32" s="69">
        <v>4152.63341067</v>
      </c>
      <c r="D32" s="70">
        <v>16834.77584687</v>
      </c>
      <c r="E32" s="68">
        <v>10.28135479</v>
      </c>
      <c r="F32" s="69">
        <v>8305.26682135</v>
      </c>
      <c r="G32" s="70">
        <v>16610.53364269</v>
      </c>
      <c r="H32" s="68">
        <v>1.36341904</v>
      </c>
      <c r="I32" s="69">
        <v>4732.61787703</v>
      </c>
      <c r="J32" s="69">
        <v>16739.26527842</v>
      </c>
    </row>
    <row r="33" spans="1:10" ht="15">
      <c r="A33" s="47">
        <v>2001</v>
      </c>
      <c r="B33" s="68">
        <v>35.5621375</v>
      </c>
      <c r="C33" s="69">
        <v>3587.61397753</v>
      </c>
      <c r="D33" s="70">
        <v>16892.35280899</v>
      </c>
      <c r="E33" s="68">
        <v>10.08542215</v>
      </c>
      <c r="F33" s="69">
        <v>8043.97752809</v>
      </c>
      <c r="G33" s="70">
        <v>17021.05644944</v>
      </c>
      <c r="H33" s="68">
        <v>1.13281349</v>
      </c>
      <c r="I33" s="69">
        <v>6732.80919101</v>
      </c>
      <c r="J33" s="69">
        <v>17503.69510112</v>
      </c>
    </row>
    <row r="34" spans="1:10" ht="15">
      <c r="A34" s="47">
        <v>2002</v>
      </c>
      <c r="B34" s="68">
        <v>37.00641119</v>
      </c>
      <c r="C34" s="69">
        <v>3979.51083936</v>
      </c>
      <c r="D34" s="70">
        <v>17143.73269594</v>
      </c>
      <c r="E34" s="68">
        <v>10.40769046</v>
      </c>
      <c r="F34" s="69">
        <v>8754.92384658</v>
      </c>
      <c r="G34" s="70">
        <v>17167.60976098</v>
      </c>
      <c r="H34" s="68">
        <v>1.06735705</v>
      </c>
      <c r="I34" s="69">
        <v>10545.70372429</v>
      </c>
      <c r="J34" s="69">
        <v>17581.47888827</v>
      </c>
    </row>
    <row r="35" spans="1:10" ht="15">
      <c r="A35" s="47">
        <v>2003</v>
      </c>
      <c r="B35" s="68">
        <v>34.74477568</v>
      </c>
      <c r="C35" s="69">
        <v>3897.1910724</v>
      </c>
      <c r="D35" s="70">
        <v>16944.9867828</v>
      </c>
      <c r="E35" s="68">
        <v>9.66812738</v>
      </c>
      <c r="F35" s="69">
        <v>7794.3821448</v>
      </c>
      <c r="G35" s="70">
        <v>16628.01524224</v>
      </c>
      <c r="H35" s="68">
        <v>0.98061945</v>
      </c>
      <c r="I35" s="69">
        <v>6975.9720196</v>
      </c>
      <c r="J35" s="69">
        <v>17818.60711486</v>
      </c>
    </row>
    <row r="36" spans="1:10" ht="15">
      <c r="A36" s="47">
        <v>2004</v>
      </c>
      <c r="B36" s="68">
        <v>36.96812214</v>
      </c>
      <c r="C36" s="69">
        <v>3170.09889299</v>
      </c>
      <c r="D36" s="70">
        <v>16855.61709014</v>
      </c>
      <c r="E36" s="68">
        <v>8.57978895</v>
      </c>
      <c r="F36" s="69">
        <v>8559.26701107</v>
      </c>
      <c r="G36" s="70">
        <v>17444.3497417</v>
      </c>
      <c r="H36" s="68">
        <v>1.52411654</v>
      </c>
      <c r="I36" s="69">
        <v>6189.24069584</v>
      </c>
      <c r="J36" s="69">
        <v>17236.15475488</v>
      </c>
    </row>
    <row r="37" spans="1:10" ht="15">
      <c r="A37" s="47">
        <v>2005</v>
      </c>
      <c r="B37" s="68">
        <v>36.76078138</v>
      </c>
      <c r="C37" s="69">
        <v>3739.68444216</v>
      </c>
      <c r="D37" s="70">
        <v>17154.94352699</v>
      </c>
      <c r="E37" s="68">
        <v>9.72714338</v>
      </c>
      <c r="F37" s="69">
        <v>7803.27856041</v>
      </c>
      <c r="G37" s="70">
        <v>17346.34469923</v>
      </c>
      <c r="H37" s="68">
        <v>0.99908295</v>
      </c>
      <c r="I37" s="69">
        <v>7869.53281234</v>
      </c>
      <c r="J37" s="69">
        <v>18126.67255527</v>
      </c>
    </row>
    <row r="38" spans="1:10" ht="15">
      <c r="A38" s="47">
        <v>2006</v>
      </c>
      <c r="B38" s="68">
        <v>38.24639574</v>
      </c>
      <c r="C38" s="69">
        <v>4008.27158206</v>
      </c>
      <c r="D38" s="70">
        <v>17338.59731888</v>
      </c>
      <c r="E38" s="68">
        <v>9.81484406</v>
      </c>
      <c r="F38" s="69">
        <v>8232.9521932</v>
      </c>
      <c r="G38" s="70">
        <v>17479.73364219</v>
      </c>
      <c r="H38" s="68">
        <v>1.24091781</v>
      </c>
      <c r="I38" s="69">
        <v>6633.40719566</v>
      </c>
      <c r="J38" s="69">
        <v>15597.91599803</v>
      </c>
    </row>
    <row r="39" spans="1:10" ht="15">
      <c r="A39" s="47">
        <v>2007</v>
      </c>
      <c r="B39" s="68">
        <v>37.70173879</v>
      </c>
      <c r="C39" s="69">
        <v>3436.07932729</v>
      </c>
      <c r="D39" s="70">
        <v>16939.87108355</v>
      </c>
      <c r="E39" s="68">
        <v>9.44103445</v>
      </c>
      <c r="F39" s="69">
        <v>7483.78077484</v>
      </c>
      <c r="G39" s="70">
        <v>16919.25460759</v>
      </c>
      <c r="H39" s="68">
        <v>0.86717139</v>
      </c>
      <c r="I39" s="69">
        <v>5255.48333109</v>
      </c>
      <c r="J39" s="69">
        <v>16128.95636231</v>
      </c>
    </row>
    <row r="40" spans="1:10" ht="15">
      <c r="A40" s="47">
        <v>2008</v>
      </c>
      <c r="B40" s="68">
        <v>36.31732027</v>
      </c>
      <c r="C40" s="69">
        <v>3769.08771337</v>
      </c>
      <c r="D40" s="70">
        <v>17109.76058771</v>
      </c>
      <c r="E40" s="68">
        <v>10.34978001</v>
      </c>
      <c r="F40" s="69">
        <v>8506.6215753</v>
      </c>
      <c r="G40" s="70">
        <v>17667.5986564</v>
      </c>
      <c r="H40" s="68">
        <v>1.72886439</v>
      </c>
      <c r="I40" s="69">
        <v>6334.16129607</v>
      </c>
      <c r="J40" s="69">
        <v>16756.95391084</v>
      </c>
    </row>
    <row r="41" spans="1:10" ht="15">
      <c r="A41" s="47">
        <v>2009</v>
      </c>
      <c r="B41" s="68">
        <v>38.69793367</v>
      </c>
      <c r="C41" s="69">
        <v>4182.10901606</v>
      </c>
      <c r="D41" s="70">
        <v>18134.64256142</v>
      </c>
      <c r="E41" s="68">
        <v>9.39870112</v>
      </c>
      <c r="F41" s="69">
        <v>7965.92193534</v>
      </c>
      <c r="G41" s="70">
        <v>18659.0657555</v>
      </c>
      <c r="H41" s="68">
        <v>1.75422994</v>
      </c>
      <c r="I41" s="69">
        <v>9293.57559123</v>
      </c>
      <c r="J41" s="69">
        <v>18198.2592991</v>
      </c>
    </row>
    <row r="42" spans="1:10" ht="15">
      <c r="A42" s="47">
        <v>2010</v>
      </c>
      <c r="B42" s="68">
        <v>33.86695845</v>
      </c>
      <c r="C42" s="69">
        <v>3323.95094625</v>
      </c>
      <c r="D42" s="70">
        <v>17964.2250086</v>
      </c>
      <c r="E42" s="68">
        <v>10.28704908</v>
      </c>
      <c r="F42" s="69">
        <v>7882.88761957</v>
      </c>
      <c r="G42" s="70">
        <v>18304.1745372</v>
      </c>
      <c r="H42" s="68">
        <v>1.58166207</v>
      </c>
      <c r="I42" s="69">
        <v>7554.43396876</v>
      </c>
      <c r="J42" s="69">
        <v>17426.65586677</v>
      </c>
    </row>
    <row r="43" spans="1:10" ht="15">
      <c r="A43" s="47">
        <v>2011</v>
      </c>
      <c r="B43" s="68">
        <v>35.67202498</v>
      </c>
      <c r="C43" s="69">
        <v>3805.99498498</v>
      </c>
      <c r="D43" s="70">
        <v>18292.03478615</v>
      </c>
      <c r="E43" s="68">
        <v>10.77028959</v>
      </c>
      <c r="F43" s="69">
        <v>6819.07434809</v>
      </c>
      <c r="G43" s="70">
        <v>18198.99935319</v>
      </c>
      <c r="H43" s="68">
        <v>2.56927932</v>
      </c>
      <c r="I43" s="69">
        <v>4960.48013043</v>
      </c>
      <c r="J43" s="69">
        <v>17761.30992991</v>
      </c>
    </row>
    <row r="44" spans="1:10" ht="15">
      <c r="A44" s="47">
        <v>2012</v>
      </c>
      <c r="B44" s="68">
        <v>32.36906601</v>
      </c>
      <c r="C44" s="69">
        <v>3712.50254926</v>
      </c>
      <c r="D44" s="70">
        <v>17769.57627746</v>
      </c>
      <c r="E44" s="68">
        <v>10.03479885</v>
      </c>
      <c r="F44" s="69">
        <v>7279.41676326</v>
      </c>
      <c r="G44" s="70">
        <v>18093.51032343</v>
      </c>
      <c r="H44" s="68">
        <v>1.06456188</v>
      </c>
      <c r="I44" s="69">
        <v>4358.29080783</v>
      </c>
      <c r="J44" s="69">
        <v>18011.35690567</v>
      </c>
    </row>
    <row r="45" spans="1:10" ht="15">
      <c r="A45" s="47">
        <v>2013</v>
      </c>
      <c r="B45" s="68">
        <v>34.78724914</v>
      </c>
      <c r="C45" s="69">
        <v>3801.79080444</v>
      </c>
      <c r="D45" s="70">
        <v>18425.91056684</v>
      </c>
      <c r="E45" s="68">
        <v>9.57288279</v>
      </c>
      <c r="F45" s="69">
        <v>8584.68891325</v>
      </c>
      <c r="G45" s="70">
        <v>18395.76195697</v>
      </c>
      <c r="H45" s="68">
        <v>1.16956901</v>
      </c>
      <c r="I45" s="69">
        <v>6581.59483349</v>
      </c>
      <c r="J45" s="69">
        <v>18702.35798958</v>
      </c>
    </row>
    <row r="46" spans="1:10" ht="18">
      <c r="A46" s="194" t="s">
        <v>845</v>
      </c>
      <c r="B46" s="194"/>
      <c r="C46" s="194"/>
      <c r="D46" s="194"/>
      <c r="E46" s="194"/>
      <c r="F46" s="194"/>
      <c r="G46" s="194"/>
      <c r="H46" s="194"/>
      <c r="I46" s="194"/>
      <c r="J46" s="194"/>
    </row>
    <row r="47" spans="1:10" ht="15">
      <c r="A47" s="47">
        <v>2014</v>
      </c>
      <c r="B47" s="68">
        <v>39.8641974</v>
      </c>
      <c r="C47" s="69">
        <v>4145.12412783</v>
      </c>
      <c r="D47" s="70">
        <v>18827.27393714</v>
      </c>
      <c r="E47" s="68">
        <v>6.21551934</v>
      </c>
      <c r="F47" s="69">
        <v>8410.39678111</v>
      </c>
      <c r="G47" s="70">
        <v>19323.88784231</v>
      </c>
      <c r="H47" s="68">
        <v>6.99551837</v>
      </c>
      <c r="I47" s="69">
        <v>6620.18375199</v>
      </c>
      <c r="J47" s="69">
        <v>18839.28878969</v>
      </c>
    </row>
    <row r="48" spans="1:10" ht="15">
      <c r="A48" s="51">
        <v>2015</v>
      </c>
      <c r="B48" s="71">
        <v>37.76730736</v>
      </c>
      <c r="C48" s="72">
        <v>4314</v>
      </c>
      <c r="D48" s="73">
        <v>19148</v>
      </c>
      <c r="E48" s="71">
        <v>7.14390722</v>
      </c>
      <c r="F48" s="72">
        <v>7800</v>
      </c>
      <c r="G48" s="73">
        <v>19428.5</v>
      </c>
      <c r="H48" s="71">
        <v>5.59595817</v>
      </c>
      <c r="I48" s="72">
        <v>7225</v>
      </c>
      <c r="J48" s="72">
        <v>19746</v>
      </c>
    </row>
    <row r="49" spans="1:10" ht="48" customHeight="1">
      <c r="A49" s="192" t="s">
        <v>843</v>
      </c>
      <c r="B49" s="193"/>
      <c r="C49" s="193"/>
      <c r="D49" s="193"/>
      <c r="E49" s="193"/>
      <c r="F49" s="193"/>
      <c r="G49" s="193"/>
      <c r="H49" s="193"/>
      <c r="I49" s="193"/>
      <c r="J49" s="193"/>
    </row>
    <row r="50" spans="1:10" ht="31.5" customHeight="1">
      <c r="A50" s="184" t="s">
        <v>860</v>
      </c>
      <c r="B50" s="185"/>
      <c r="C50" s="185"/>
      <c r="D50" s="185"/>
      <c r="E50" s="185"/>
      <c r="F50" s="185"/>
      <c r="G50" s="185"/>
      <c r="H50" s="185"/>
      <c r="I50" s="185"/>
      <c r="J50" s="185"/>
    </row>
    <row r="51" spans="1:10" ht="31.5" customHeight="1">
      <c r="A51" s="186" t="s">
        <v>844</v>
      </c>
      <c r="B51" s="186"/>
      <c r="C51" s="186"/>
      <c r="D51" s="186"/>
      <c r="E51" s="186"/>
      <c r="F51" s="186"/>
      <c r="G51" s="186"/>
      <c r="H51" s="186"/>
      <c r="I51" s="186"/>
      <c r="J51" s="186"/>
    </row>
    <row r="52" spans="1:10" ht="31.5" customHeight="1">
      <c r="A52" s="195" t="s">
        <v>868</v>
      </c>
      <c r="B52" s="185"/>
      <c r="C52" s="185"/>
      <c r="D52" s="185"/>
      <c r="E52" s="185"/>
      <c r="F52" s="185"/>
      <c r="G52" s="185"/>
      <c r="H52" s="185"/>
      <c r="I52" s="185"/>
      <c r="J52" s="185"/>
    </row>
    <row r="53" spans="1:10" ht="15">
      <c r="A53" s="161" t="s">
        <v>92</v>
      </c>
      <c r="B53" s="161"/>
      <c r="C53" s="161"/>
      <c r="D53" s="161"/>
      <c r="E53" s="161"/>
      <c r="F53" s="161"/>
      <c r="G53" s="161"/>
      <c r="H53" s="161"/>
      <c r="I53" s="161"/>
      <c r="J53" s="161"/>
    </row>
  </sheetData>
  <sheetProtection/>
  <mergeCells count="10">
    <mergeCell ref="A53:J53"/>
    <mergeCell ref="A51:J51"/>
    <mergeCell ref="A52:J52"/>
    <mergeCell ref="A3:J3"/>
    <mergeCell ref="C5:D5"/>
    <mergeCell ref="F5:G5"/>
    <mergeCell ref="I5:J5"/>
    <mergeCell ref="A49:J49"/>
    <mergeCell ref="A46:J46"/>
    <mergeCell ref="A50:J50"/>
  </mergeCells>
  <printOptions/>
  <pageMargins left="0.75" right="0.75" top="1" bottom="1" header="0.3" footer="0.3"/>
  <pageSetup fitToHeight="1" fitToWidth="1" horizontalDpi="600" verticalDpi="600" orientation="portrait" scale="74"/>
</worksheet>
</file>

<file path=xl/worksheets/sheet14.xml><?xml version="1.0" encoding="utf-8"?>
<worksheet xmlns="http://schemas.openxmlformats.org/spreadsheetml/2006/main" xmlns:r="http://schemas.openxmlformats.org/officeDocument/2006/relationships">
  <sheetPr>
    <pageSetUpPr fitToPage="1"/>
  </sheetPr>
  <dimension ref="A1:J53"/>
  <sheetViews>
    <sheetView zoomScaleSheetLayoutView="100" zoomScalePageLayoutView="0" workbookViewId="0" topLeftCell="A1">
      <selection activeCell="A1" sqref="A1"/>
    </sheetView>
  </sheetViews>
  <sheetFormatPr defaultColWidth="8.421875" defaultRowHeight="15"/>
  <cols>
    <col min="1" max="1" width="9.421875" style="30" customWidth="1"/>
    <col min="2" max="2" width="13.00390625" style="30" customWidth="1"/>
    <col min="3" max="3" width="9.421875" style="30" customWidth="1"/>
    <col min="4" max="4" width="13.00390625" style="55" customWidth="1"/>
    <col min="5" max="5" width="13.00390625" style="30" customWidth="1"/>
    <col min="6" max="6" width="9.421875" style="30" customWidth="1"/>
    <col min="7" max="7" width="13.00390625" style="55" customWidth="1"/>
    <col min="8" max="8" width="13.00390625" style="30" customWidth="1"/>
    <col min="9" max="9" width="9.421875" style="30" customWidth="1"/>
    <col min="10" max="10" width="13.00390625" style="56" customWidth="1"/>
    <col min="11" max="16384" width="8.421875" style="30" customWidth="1"/>
  </cols>
  <sheetData>
    <row r="1" spans="1:4" ht="15">
      <c r="A1" s="2" t="s">
        <v>39</v>
      </c>
      <c r="B1" s="2"/>
      <c r="C1" s="2"/>
      <c r="D1" s="3"/>
    </row>
    <row r="2" spans="1:4" ht="17.25">
      <c r="A2" s="2" t="s">
        <v>196</v>
      </c>
      <c r="B2" s="2"/>
      <c r="C2" s="2"/>
      <c r="D2" s="3"/>
    </row>
    <row r="3" spans="1:10" ht="15" customHeight="1">
      <c r="A3" s="187" t="s">
        <v>192</v>
      </c>
      <c r="B3" s="187"/>
      <c r="C3" s="187"/>
      <c r="D3" s="187"/>
      <c r="E3" s="187"/>
      <c r="F3" s="187"/>
      <c r="G3" s="187"/>
      <c r="H3" s="187"/>
      <c r="I3" s="187"/>
      <c r="J3" s="187"/>
    </row>
    <row r="4" spans="1:10" ht="30">
      <c r="A4" s="75"/>
      <c r="B4" s="57" t="s">
        <v>11</v>
      </c>
      <c r="C4" s="58"/>
      <c r="D4" s="59"/>
      <c r="E4" s="57" t="s">
        <v>6</v>
      </c>
      <c r="F4" s="58"/>
      <c r="G4" s="60"/>
      <c r="H4" s="58" t="s">
        <v>12</v>
      </c>
      <c r="I4" s="58"/>
      <c r="J4" s="61"/>
    </row>
    <row r="5" spans="1:10" ht="15">
      <c r="A5" s="47"/>
      <c r="B5" s="62"/>
      <c r="C5" s="182" t="s">
        <v>174</v>
      </c>
      <c r="D5" s="188"/>
      <c r="E5" s="62"/>
      <c r="F5" s="189" t="s">
        <v>174</v>
      </c>
      <c r="G5" s="190"/>
      <c r="H5" s="63"/>
      <c r="I5" s="189" t="s">
        <v>174</v>
      </c>
      <c r="J5" s="191"/>
    </row>
    <row r="6" spans="1:10" ht="60">
      <c r="A6" s="64" t="s">
        <v>0</v>
      </c>
      <c r="B6" s="65" t="s">
        <v>7</v>
      </c>
      <c r="C6" s="66" t="s">
        <v>8</v>
      </c>
      <c r="D6" s="67" t="s">
        <v>9</v>
      </c>
      <c r="E6" s="65" t="s">
        <v>7</v>
      </c>
      <c r="F6" s="66" t="s">
        <v>8</v>
      </c>
      <c r="G6" s="67" t="s">
        <v>9</v>
      </c>
      <c r="H6" s="65" t="s">
        <v>7</v>
      </c>
      <c r="I6" s="66" t="s">
        <v>8</v>
      </c>
      <c r="J6" s="89" t="s">
        <v>9</v>
      </c>
    </row>
    <row r="7" spans="1:10" ht="15">
      <c r="A7" s="47">
        <v>1975</v>
      </c>
      <c r="B7" s="25">
        <f>35.62343686/100</f>
        <v>0.35623436859999996</v>
      </c>
      <c r="C7" s="11">
        <v>5182.36253731</v>
      </c>
      <c r="D7" s="12">
        <v>16188.20462687</v>
      </c>
      <c r="E7" s="25">
        <f>17.84621061/100</f>
        <v>0.1784621061</v>
      </c>
      <c r="F7" s="11">
        <v>9095.84764925</v>
      </c>
      <c r="G7" s="12">
        <v>16606.71156716</v>
      </c>
      <c r="H7" s="25">
        <f>1.9727295/100</f>
        <v>0.019727295</v>
      </c>
      <c r="I7" s="11">
        <v>9942.87898321</v>
      </c>
      <c r="J7" s="11">
        <v>17218.88927239</v>
      </c>
    </row>
    <row r="8" spans="1:10" ht="15">
      <c r="A8" s="47">
        <v>1976</v>
      </c>
      <c r="B8" s="68">
        <v>37.74845586</v>
      </c>
      <c r="C8" s="69">
        <v>5041.64788732</v>
      </c>
      <c r="D8" s="70">
        <v>16494.59133803</v>
      </c>
      <c r="E8" s="68">
        <v>17.63161094</v>
      </c>
      <c r="F8" s="69">
        <v>9932.04633803</v>
      </c>
      <c r="G8" s="70">
        <v>17284.44950704</v>
      </c>
      <c r="H8" s="68">
        <v>1.43500197</v>
      </c>
      <c r="I8" s="69">
        <v>9552.87240317</v>
      </c>
      <c r="J8" s="69">
        <v>17122.69663732</v>
      </c>
    </row>
    <row r="9" spans="1:10" ht="15">
      <c r="A9" s="47">
        <v>1977</v>
      </c>
      <c r="B9" s="68">
        <v>37.14811919</v>
      </c>
      <c r="C9" s="69">
        <v>5032.23459638</v>
      </c>
      <c r="D9" s="70">
        <v>16435.35682043</v>
      </c>
      <c r="E9" s="68">
        <v>16.50420175</v>
      </c>
      <c r="F9" s="69">
        <v>9671.32586491</v>
      </c>
      <c r="G9" s="70">
        <v>16592.61415157</v>
      </c>
      <c r="H9" s="68">
        <v>2.2534113</v>
      </c>
      <c r="I9" s="69">
        <v>9042.29654036</v>
      </c>
      <c r="J9" s="69">
        <v>18021.69014827</v>
      </c>
    </row>
    <row r="10" spans="1:10" ht="15">
      <c r="A10" s="47">
        <v>1978</v>
      </c>
      <c r="B10" s="68">
        <v>39.55299858</v>
      </c>
      <c r="C10" s="69">
        <v>5270.53251534</v>
      </c>
      <c r="D10" s="70">
        <v>16829.10312883</v>
      </c>
      <c r="E10" s="68">
        <v>19.17433496</v>
      </c>
      <c r="F10" s="69">
        <v>9285.65346626</v>
      </c>
      <c r="G10" s="70">
        <v>17370.79674847</v>
      </c>
      <c r="H10" s="68">
        <v>1.19585611</v>
      </c>
      <c r="I10" s="69">
        <v>8235.20705521</v>
      </c>
      <c r="J10" s="69">
        <v>18412.09292945</v>
      </c>
    </row>
    <row r="11" spans="1:10" ht="15">
      <c r="A11" s="47">
        <v>1979</v>
      </c>
      <c r="B11" s="68">
        <v>38.75153191</v>
      </c>
      <c r="C11" s="69">
        <v>5281.06224066</v>
      </c>
      <c r="D11" s="70">
        <v>16681.5553527</v>
      </c>
      <c r="E11" s="68">
        <v>18.1255677</v>
      </c>
      <c r="F11" s="69">
        <v>9033.91709544</v>
      </c>
      <c r="G11" s="70">
        <v>17381.29609959</v>
      </c>
      <c r="H11" s="68">
        <v>2.68855602</v>
      </c>
      <c r="I11" s="69">
        <v>8882.08655602</v>
      </c>
      <c r="J11" s="69">
        <v>17887.9480083</v>
      </c>
    </row>
    <row r="12" spans="1:10" ht="15">
      <c r="A12" s="47">
        <v>1980</v>
      </c>
      <c r="B12" s="68">
        <v>43.14146051</v>
      </c>
      <c r="C12" s="69">
        <v>4758.33206771</v>
      </c>
      <c r="D12" s="70">
        <v>16622.42078597</v>
      </c>
      <c r="E12" s="68">
        <v>19.48002718</v>
      </c>
      <c r="F12" s="69">
        <v>9381.04157195</v>
      </c>
      <c r="G12" s="70">
        <v>17313.51874244</v>
      </c>
      <c r="H12" s="68">
        <v>1.99074466</v>
      </c>
      <c r="I12" s="69">
        <v>8376.85748489</v>
      </c>
      <c r="J12" s="69">
        <v>18112.82619105</v>
      </c>
    </row>
    <row r="13" spans="1:10" ht="15">
      <c r="A13" s="47">
        <v>1981</v>
      </c>
      <c r="B13" s="68">
        <v>40.13821544</v>
      </c>
      <c r="C13" s="69">
        <v>5004.54966887</v>
      </c>
      <c r="D13" s="70">
        <v>17093.17109272</v>
      </c>
      <c r="E13" s="68">
        <v>20.10670441</v>
      </c>
      <c r="F13" s="69">
        <v>9351.92294702</v>
      </c>
      <c r="G13" s="70">
        <v>17720.05678808</v>
      </c>
      <c r="H13" s="68">
        <v>1.94335125</v>
      </c>
      <c r="I13" s="69">
        <v>7660.91195364</v>
      </c>
      <c r="J13" s="69">
        <v>17501.43698675</v>
      </c>
    </row>
    <row r="14" spans="1:10" ht="15">
      <c r="A14" s="47">
        <v>1982</v>
      </c>
      <c r="B14" s="68">
        <v>38.50578308</v>
      </c>
      <c r="C14" s="69">
        <v>4669.43220619</v>
      </c>
      <c r="D14" s="70">
        <v>17376.29065979</v>
      </c>
      <c r="E14" s="68">
        <v>20.23772524</v>
      </c>
      <c r="F14" s="69">
        <v>9102.68659794</v>
      </c>
      <c r="G14" s="70">
        <v>18472.3033299</v>
      </c>
      <c r="H14" s="68">
        <v>3.1488041</v>
      </c>
      <c r="I14" s="69">
        <v>7911.95678351</v>
      </c>
      <c r="J14" s="69">
        <v>18846.25153608</v>
      </c>
    </row>
    <row r="15" spans="1:10" ht="15">
      <c r="A15" s="47">
        <v>1983</v>
      </c>
      <c r="B15" s="68">
        <v>41.44271983</v>
      </c>
      <c r="C15" s="69">
        <v>5276.41809045</v>
      </c>
      <c r="D15" s="70">
        <v>18565.79656281</v>
      </c>
      <c r="E15" s="68">
        <v>18.63698235</v>
      </c>
      <c r="F15" s="69">
        <v>9770.96695477</v>
      </c>
      <c r="G15" s="70">
        <v>18967.52384925</v>
      </c>
      <c r="H15" s="68">
        <v>4.69066213</v>
      </c>
      <c r="I15" s="69">
        <v>8586.17125628</v>
      </c>
      <c r="J15" s="69">
        <v>20034.79932663</v>
      </c>
    </row>
    <row r="16" spans="1:10" ht="15">
      <c r="A16" s="47">
        <v>1984</v>
      </c>
      <c r="B16" s="68">
        <v>38.67226324</v>
      </c>
      <c r="C16" s="69">
        <v>5495.34757956</v>
      </c>
      <c r="D16" s="70">
        <v>18918.44742527</v>
      </c>
      <c r="E16" s="68">
        <v>19.54379265</v>
      </c>
      <c r="F16" s="69">
        <v>10668.52235294</v>
      </c>
      <c r="G16" s="70">
        <v>19422.41774349</v>
      </c>
      <c r="H16" s="68">
        <v>5.27847324</v>
      </c>
      <c r="I16" s="69">
        <v>8236.11766635</v>
      </c>
      <c r="J16" s="69">
        <v>18904.64001929</v>
      </c>
    </row>
    <row r="17" spans="1:10" ht="15">
      <c r="A17" s="47">
        <v>1985</v>
      </c>
      <c r="B17" s="68">
        <v>42.79471987</v>
      </c>
      <c r="C17" s="69">
        <v>5850.6230855</v>
      </c>
      <c r="D17" s="70">
        <v>19295.07992565</v>
      </c>
      <c r="E17" s="68">
        <v>19.92917467</v>
      </c>
      <c r="F17" s="69">
        <v>11177.8394052</v>
      </c>
      <c r="G17" s="70">
        <v>19836.22929368</v>
      </c>
      <c r="H17" s="68">
        <v>3.9315774</v>
      </c>
      <c r="I17" s="69">
        <v>9212.84620818</v>
      </c>
      <c r="J17" s="69">
        <v>20459.43819703</v>
      </c>
    </row>
    <row r="18" spans="1:10" ht="15">
      <c r="A18" s="47">
        <v>1986</v>
      </c>
      <c r="B18" s="68">
        <v>47.38239301</v>
      </c>
      <c r="C18" s="69">
        <v>5618.34487671</v>
      </c>
      <c r="D18" s="70">
        <v>19214.17284932</v>
      </c>
      <c r="E18" s="68">
        <v>19.04447514</v>
      </c>
      <c r="F18" s="69">
        <v>11899.20986301</v>
      </c>
      <c r="G18" s="70">
        <v>20921.68767123</v>
      </c>
      <c r="H18" s="68">
        <v>3.60521337</v>
      </c>
      <c r="I18" s="69">
        <v>10178.6189863</v>
      </c>
      <c r="J18" s="69">
        <v>21398.96367123</v>
      </c>
    </row>
    <row r="19" spans="1:10" ht="15">
      <c r="A19" s="47">
        <v>1987</v>
      </c>
      <c r="B19" s="68">
        <v>44.01317058</v>
      </c>
      <c r="C19" s="69">
        <v>6307.6123348</v>
      </c>
      <c r="D19" s="70">
        <v>19953.08035242</v>
      </c>
      <c r="E19" s="68">
        <v>19.01984073</v>
      </c>
      <c r="F19" s="69">
        <v>12615.2246696</v>
      </c>
      <c r="G19" s="70">
        <v>21001.19526872</v>
      </c>
      <c r="H19" s="68">
        <v>4.38600429</v>
      </c>
      <c r="I19" s="69">
        <v>10261.434</v>
      </c>
      <c r="J19" s="69">
        <v>21649.82807048</v>
      </c>
    </row>
    <row r="20" spans="1:10" ht="15">
      <c r="A20" s="47">
        <v>1988</v>
      </c>
      <c r="B20" s="68">
        <v>46.92307561</v>
      </c>
      <c r="C20" s="69">
        <v>6067.06779661</v>
      </c>
      <c r="D20" s="70">
        <v>19628.98667797</v>
      </c>
      <c r="E20" s="68">
        <v>18.71081339</v>
      </c>
      <c r="F20" s="69">
        <v>12134.13559322</v>
      </c>
      <c r="G20" s="70">
        <v>20406.5825339</v>
      </c>
      <c r="H20" s="68">
        <v>3.12032512</v>
      </c>
      <c r="I20" s="69">
        <v>11248.34369492</v>
      </c>
      <c r="J20" s="69">
        <v>21473.37528814</v>
      </c>
    </row>
    <row r="21" spans="1:10" ht="15">
      <c r="A21" s="47">
        <v>1989</v>
      </c>
      <c r="B21" s="68">
        <v>47.23863523</v>
      </c>
      <c r="C21" s="69">
        <v>5768.84770346</v>
      </c>
      <c r="D21" s="70">
        <v>19266.02838034</v>
      </c>
      <c r="E21" s="68">
        <v>19.1941759</v>
      </c>
      <c r="F21" s="69">
        <v>11537.69540693</v>
      </c>
      <c r="G21" s="70">
        <v>20767.85173247</v>
      </c>
      <c r="H21" s="68">
        <v>4.89738109</v>
      </c>
      <c r="I21" s="69">
        <v>9614.74617244</v>
      </c>
      <c r="J21" s="69">
        <v>20984.18352135</v>
      </c>
    </row>
    <row r="22" spans="1:10" ht="15">
      <c r="A22" s="47">
        <v>1990</v>
      </c>
      <c r="B22" s="68">
        <v>44.4238564</v>
      </c>
      <c r="C22" s="69">
        <v>6393.07344111</v>
      </c>
      <c r="D22" s="70">
        <v>20024.2817552</v>
      </c>
      <c r="E22" s="68">
        <v>22.40357349</v>
      </c>
      <c r="F22" s="69">
        <v>12720.01163972</v>
      </c>
      <c r="G22" s="70">
        <v>21493.95381062</v>
      </c>
      <c r="H22" s="68">
        <v>5.48165011</v>
      </c>
      <c r="I22" s="69">
        <v>10195.84988453</v>
      </c>
      <c r="J22" s="69">
        <v>22061.61464203</v>
      </c>
    </row>
    <row r="23" spans="1:10" ht="15">
      <c r="A23" s="47">
        <v>1991</v>
      </c>
      <c r="B23" s="68">
        <v>47.09141752</v>
      </c>
      <c r="C23" s="69">
        <v>6557.28092647</v>
      </c>
      <c r="D23" s="70">
        <v>20242.11741176</v>
      </c>
      <c r="E23" s="68">
        <v>21.80234842</v>
      </c>
      <c r="F23" s="69">
        <v>12002.08764706</v>
      </c>
      <c r="G23" s="70">
        <v>20886.96641912</v>
      </c>
      <c r="H23" s="68">
        <v>5.31079874</v>
      </c>
      <c r="I23" s="69">
        <v>10528.14705882</v>
      </c>
      <c r="J23" s="69">
        <v>20378.98332353</v>
      </c>
    </row>
    <row r="24" spans="1:10" ht="15">
      <c r="A24" s="47">
        <v>1992</v>
      </c>
      <c r="B24" s="68">
        <v>49.4208239</v>
      </c>
      <c r="C24" s="69">
        <v>6382.97075606</v>
      </c>
      <c r="D24" s="70">
        <v>19937.84745364</v>
      </c>
      <c r="E24" s="68">
        <v>20.59718384</v>
      </c>
      <c r="F24" s="69">
        <v>12137.85718973</v>
      </c>
      <c r="G24" s="70">
        <v>21135.29276748</v>
      </c>
      <c r="H24" s="68">
        <v>5.83225041</v>
      </c>
      <c r="I24" s="69">
        <v>9407.64783167</v>
      </c>
      <c r="J24" s="69">
        <v>20765.93152639</v>
      </c>
    </row>
    <row r="25" spans="1:10" ht="15">
      <c r="A25" s="47">
        <v>1993</v>
      </c>
      <c r="B25" s="68">
        <v>51.11411895</v>
      </c>
      <c r="C25" s="69">
        <v>6610.47091413</v>
      </c>
      <c r="D25" s="70">
        <v>20370.16612188</v>
      </c>
      <c r="E25" s="68">
        <v>20.46802397</v>
      </c>
      <c r="F25" s="69">
        <v>11962.47342798</v>
      </c>
      <c r="G25" s="70">
        <v>21484.03047091</v>
      </c>
      <c r="H25" s="68">
        <v>4.88242132</v>
      </c>
      <c r="I25" s="69">
        <v>9915.70637119</v>
      </c>
      <c r="J25" s="69">
        <v>21986.42626039</v>
      </c>
    </row>
    <row r="26" spans="1:10" ht="15">
      <c r="A26" s="47">
        <v>1994</v>
      </c>
      <c r="B26" s="68">
        <v>47.82704428</v>
      </c>
      <c r="C26" s="69">
        <v>6449.67567568</v>
      </c>
      <c r="D26" s="70">
        <v>20608.3262027</v>
      </c>
      <c r="E26" s="68">
        <v>19.05722136</v>
      </c>
      <c r="F26" s="69">
        <v>11125.69054054</v>
      </c>
      <c r="G26" s="70">
        <v>21184.76596622</v>
      </c>
      <c r="H26" s="68">
        <v>5.01183471</v>
      </c>
      <c r="I26" s="69">
        <v>10408.97033108</v>
      </c>
      <c r="J26" s="69">
        <v>22010.3244527</v>
      </c>
    </row>
    <row r="27" spans="1:10" ht="15">
      <c r="A27" s="47">
        <v>1995</v>
      </c>
      <c r="B27" s="68">
        <v>48.58746027</v>
      </c>
      <c r="C27" s="69">
        <v>6422.10066885</v>
      </c>
      <c r="D27" s="70">
        <v>20576.0725377</v>
      </c>
      <c r="E27" s="68">
        <v>18.5757846</v>
      </c>
      <c r="F27" s="69">
        <v>11345.0852459</v>
      </c>
      <c r="G27" s="70">
        <v>21521.23550164</v>
      </c>
      <c r="H27" s="68">
        <v>4.88770875</v>
      </c>
      <c r="I27" s="69">
        <v>10562.66557377</v>
      </c>
      <c r="J27" s="69">
        <v>21453.94740984</v>
      </c>
    </row>
    <row r="28" spans="1:10" ht="15">
      <c r="A28" s="47">
        <v>1996</v>
      </c>
      <c r="B28" s="68">
        <v>51.29753813</v>
      </c>
      <c r="C28" s="69">
        <v>6652.01521378</v>
      </c>
      <c r="D28" s="70">
        <v>21082.22816209</v>
      </c>
      <c r="E28" s="68">
        <v>18.25782621</v>
      </c>
      <c r="F28" s="69">
        <v>11513.10325463</v>
      </c>
      <c r="G28" s="70">
        <v>22011.95693682</v>
      </c>
      <c r="H28" s="68">
        <v>4.60274006</v>
      </c>
      <c r="I28" s="69">
        <v>10288.69386088</v>
      </c>
      <c r="J28" s="69">
        <v>21513.96953414</v>
      </c>
    </row>
    <row r="29" spans="1:10" ht="15">
      <c r="A29" s="47">
        <v>1997</v>
      </c>
      <c r="B29" s="68">
        <v>48.55022904</v>
      </c>
      <c r="C29" s="69">
        <v>7592.35059264</v>
      </c>
      <c r="D29" s="70">
        <v>21885.32275733</v>
      </c>
      <c r="E29" s="68">
        <v>17.72031054</v>
      </c>
      <c r="F29" s="69">
        <v>11882.02867748</v>
      </c>
      <c r="G29" s="70">
        <v>22330.44291953</v>
      </c>
      <c r="H29" s="68">
        <v>6.25731595</v>
      </c>
      <c r="I29" s="69">
        <v>12228.15054273</v>
      </c>
      <c r="J29" s="69">
        <v>23052.46057392</v>
      </c>
    </row>
    <row r="30" spans="1:10" ht="15">
      <c r="A30" s="47">
        <v>1998</v>
      </c>
      <c r="B30" s="68">
        <v>49.07167678</v>
      </c>
      <c r="C30" s="69">
        <v>7080.08201227</v>
      </c>
      <c r="D30" s="70">
        <v>21784.86773006</v>
      </c>
      <c r="E30" s="68">
        <v>20.11881688</v>
      </c>
      <c r="F30" s="69">
        <v>13132.41018405</v>
      </c>
      <c r="G30" s="70">
        <v>23047.59947853</v>
      </c>
      <c r="H30" s="68">
        <v>3.95418995</v>
      </c>
      <c r="I30" s="69">
        <v>13439.85791411</v>
      </c>
      <c r="J30" s="69">
        <v>24178.56791411</v>
      </c>
    </row>
    <row r="31" spans="1:10" ht="15">
      <c r="A31" s="47">
        <v>1999</v>
      </c>
      <c r="B31" s="68">
        <v>50.08303317</v>
      </c>
      <c r="C31" s="69">
        <v>7753.58122744</v>
      </c>
      <c r="D31" s="70">
        <v>22330.31393502</v>
      </c>
      <c r="E31" s="68">
        <v>19.44295494</v>
      </c>
      <c r="F31" s="69">
        <v>13560.15205776</v>
      </c>
      <c r="G31" s="70">
        <v>23183.20787004</v>
      </c>
      <c r="H31" s="68">
        <v>4.0272554</v>
      </c>
      <c r="I31" s="69">
        <v>11630.37184116</v>
      </c>
      <c r="J31" s="69">
        <v>23906.87545126</v>
      </c>
    </row>
    <row r="32" spans="1:10" ht="15">
      <c r="A32" s="47">
        <v>2000</v>
      </c>
      <c r="B32" s="68">
        <v>52.17877218</v>
      </c>
      <c r="C32" s="69">
        <v>7267.10846868</v>
      </c>
      <c r="D32" s="70">
        <v>21817.93593968</v>
      </c>
      <c r="E32" s="68">
        <v>17.20114589</v>
      </c>
      <c r="F32" s="69">
        <v>11627.37354988</v>
      </c>
      <c r="G32" s="70">
        <v>22100.3150116</v>
      </c>
      <c r="H32" s="68">
        <v>4.58470051</v>
      </c>
      <c r="I32" s="69">
        <v>10863.28900232</v>
      </c>
      <c r="J32" s="69">
        <v>23076.18386311</v>
      </c>
    </row>
    <row r="33" spans="1:10" ht="15">
      <c r="A33" s="47">
        <v>2001</v>
      </c>
      <c r="B33" s="68">
        <v>50.49302152</v>
      </c>
      <c r="C33" s="69">
        <v>7239.57977528</v>
      </c>
      <c r="D33" s="70">
        <v>21718.73932584</v>
      </c>
      <c r="E33" s="68">
        <v>18.45843521</v>
      </c>
      <c r="F33" s="69">
        <v>11390.27217978</v>
      </c>
      <c r="G33" s="70">
        <v>22429.29067416</v>
      </c>
      <c r="H33" s="68">
        <v>4.07663983</v>
      </c>
      <c r="I33" s="69">
        <v>10087.14782022</v>
      </c>
      <c r="J33" s="69">
        <v>21316.54044944</v>
      </c>
    </row>
    <row r="34" spans="1:10" ht="15">
      <c r="A34" s="47">
        <v>2002</v>
      </c>
      <c r="B34" s="68">
        <v>49.03044514</v>
      </c>
      <c r="C34" s="69">
        <v>7163.11951084</v>
      </c>
      <c r="D34" s="70">
        <v>21728.12918288</v>
      </c>
      <c r="E34" s="68">
        <v>18.37286579</v>
      </c>
      <c r="F34" s="69">
        <v>11142.63035019</v>
      </c>
      <c r="G34" s="70">
        <v>21950.98178988</v>
      </c>
      <c r="H34" s="68">
        <v>4.20514796</v>
      </c>
      <c r="I34" s="69">
        <v>9550.82601445</v>
      </c>
      <c r="J34" s="69">
        <v>22778.72004447</v>
      </c>
    </row>
    <row r="35" spans="1:10" ht="15">
      <c r="A35" s="47">
        <v>2003</v>
      </c>
      <c r="B35" s="68">
        <v>51.50789999</v>
      </c>
      <c r="C35" s="69">
        <v>7794.3821448</v>
      </c>
      <c r="D35" s="70">
        <v>22205.54519869</v>
      </c>
      <c r="E35" s="68">
        <v>18.41932972</v>
      </c>
      <c r="F35" s="69">
        <v>13250.44964616</v>
      </c>
      <c r="G35" s="70">
        <v>23060.97863909</v>
      </c>
      <c r="H35" s="68">
        <v>4.43755778</v>
      </c>
      <c r="I35" s="69">
        <v>11091.40579205</v>
      </c>
      <c r="J35" s="69">
        <v>24001.50075122</v>
      </c>
    </row>
    <row r="36" spans="1:10" ht="15">
      <c r="A36" s="47">
        <v>2004</v>
      </c>
      <c r="B36" s="68">
        <v>49.24139576</v>
      </c>
      <c r="C36" s="69">
        <v>7362.30308382</v>
      </c>
      <c r="D36" s="70">
        <v>22078.73240907</v>
      </c>
      <c r="E36" s="68">
        <v>19.12804243</v>
      </c>
      <c r="F36" s="69">
        <v>12499.24706378</v>
      </c>
      <c r="G36" s="70">
        <v>22643.56352135</v>
      </c>
      <c r="H36" s="68">
        <v>3.97993292</v>
      </c>
      <c r="I36" s="69">
        <v>11804.84444913</v>
      </c>
      <c r="J36" s="69">
        <v>23916.00599367</v>
      </c>
    </row>
    <row r="37" spans="1:10" ht="15">
      <c r="A37" s="47">
        <v>2005</v>
      </c>
      <c r="B37" s="68">
        <v>50.92949797</v>
      </c>
      <c r="C37" s="69">
        <v>7508.81521851</v>
      </c>
      <c r="D37" s="70">
        <v>22580.43060154</v>
      </c>
      <c r="E37" s="68">
        <v>20.37682628</v>
      </c>
      <c r="F37" s="69">
        <v>13987.00874036</v>
      </c>
      <c r="G37" s="70">
        <v>23235.61153728</v>
      </c>
      <c r="H37" s="68">
        <v>4.02458832</v>
      </c>
      <c r="I37" s="69">
        <v>11646.02517224</v>
      </c>
      <c r="J37" s="69">
        <v>23557.06735219</v>
      </c>
    </row>
    <row r="38" spans="1:10" ht="15">
      <c r="A38" s="47">
        <v>2006</v>
      </c>
      <c r="B38" s="68">
        <v>51.38805496</v>
      </c>
      <c r="C38" s="69">
        <v>7621.36145885</v>
      </c>
      <c r="D38" s="70">
        <v>22602.98217841</v>
      </c>
      <c r="E38" s="68">
        <v>19.44543998</v>
      </c>
      <c r="F38" s="69">
        <v>12702.26909808</v>
      </c>
      <c r="G38" s="70">
        <v>22938.18094628</v>
      </c>
      <c r="H38" s="68">
        <v>3.54713441</v>
      </c>
      <c r="I38" s="69">
        <v>11996.58748152</v>
      </c>
      <c r="J38" s="69">
        <v>23442.74330212</v>
      </c>
    </row>
    <row r="39" spans="1:10" ht="15">
      <c r="A39" s="47">
        <v>2007</v>
      </c>
      <c r="B39" s="68">
        <v>51.22649812</v>
      </c>
      <c r="C39" s="69">
        <v>7559.37452004</v>
      </c>
      <c r="D39" s="70">
        <v>22451.34232453</v>
      </c>
      <c r="E39" s="68">
        <v>17.93172909</v>
      </c>
      <c r="F39" s="69">
        <v>13057.10144371</v>
      </c>
      <c r="G39" s="70">
        <v>23875.0245258</v>
      </c>
      <c r="H39" s="68">
        <v>3.44408797</v>
      </c>
      <c r="I39" s="69">
        <v>12974.63553986</v>
      </c>
      <c r="J39" s="69">
        <v>25323.90464214</v>
      </c>
    </row>
    <row r="40" spans="1:10" ht="15">
      <c r="A40" s="47">
        <v>2008</v>
      </c>
      <c r="B40" s="68">
        <v>49.20819466</v>
      </c>
      <c r="C40" s="69">
        <v>7695.22074812</v>
      </c>
      <c r="D40" s="70">
        <v>22855.54722482</v>
      </c>
      <c r="E40" s="68">
        <v>19.49465897</v>
      </c>
      <c r="F40" s="69">
        <v>13087.11011585</v>
      </c>
      <c r="G40" s="70">
        <v>23706.20938235</v>
      </c>
      <c r="H40" s="68">
        <v>4.17838865</v>
      </c>
      <c r="I40" s="69">
        <v>10364.99121175</v>
      </c>
      <c r="J40" s="69">
        <v>23509.90273062</v>
      </c>
    </row>
    <row r="41" spans="1:10" ht="15">
      <c r="A41" s="47">
        <v>2009</v>
      </c>
      <c r="B41" s="68">
        <v>51.74682007</v>
      </c>
      <c r="C41" s="69">
        <v>8629.74876329</v>
      </c>
      <c r="D41" s="70">
        <v>24261.76418335</v>
      </c>
      <c r="E41" s="68">
        <v>19.0055557</v>
      </c>
      <c r="F41" s="69">
        <v>13276.53655891</v>
      </c>
      <c r="G41" s="70">
        <v>24892.3996699</v>
      </c>
      <c r="H41" s="68">
        <v>4.05120982</v>
      </c>
      <c r="I41" s="69">
        <v>12280.79631699</v>
      </c>
      <c r="J41" s="69">
        <v>26266.52120375</v>
      </c>
    </row>
    <row r="42" spans="1:10" ht="15">
      <c r="A42" s="47">
        <v>2010</v>
      </c>
      <c r="B42" s="68">
        <v>46.7919203</v>
      </c>
      <c r="C42" s="69">
        <v>7882.88761957</v>
      </c>
      <c r="D42" s="70">
        <v>23910.33093387</v>
      </c>
      <c r="E42" s="68">
        <v>21.67030391</v>
      </c>
      <c r="F42" s="69">
        <v>13138.14603262</v>
      </c>
      <c r="G42" s="70">
        <v>24364.14439474</v>
      </c>
      <c r="H42" s="68">
        <v>5.44656537</v>
      </c>
      <c r="I42" s="69">
        <v>11784.91699126</v>
      </c>
      <c r="J42" s="69">
        <v>25165.02387998</v>
      </c>
    </row>
    <row r="43" spans="1:10" ht="15">
      <c r="A43" s="47">
        <v>2011</v>
      </c>
      <c r="B43" s="68">
        <v>48.94507532</v>
      </c>
      <c r="C43" s="69">
        <v>8415.47780013</v>
      </c>
      <c r="D43" s="70">
        <v>24342.50959144</v>
      </c>
      <c r="E43" s="68">
        <v>20.37094955</v>
      </c>
      <c r="F43" s="69">
        <v>12686.64994994</v>
      </c>
      <c r="G43" s="70">
        <v>24661.79028185</v>
      </c>
      <c r="H43" s="68">
        <v>4.89200643</v>
      </c>
      <c r="I43" s="69">
        <v>12686.64994994</v>
      </c>
      <c r="J43" s="69">
        <v>24941.95380158</v>
      </c>
    </row>
    <row r="44" spans="1:10" ht="15">
      <c r="A44" s="47">
        <v>2012</v>
      </c>
      <c r="B44" s="68">
        <v>48.29433074</v>
      </c>
      <c r="C44" s="69">
        <v>7736.98010267</v>
      </c>
      <c r="D44" s="70">
        <v>24058.47240258</v>
      </c>
      <c r="E44" s="68">
        <v>18.30126387</v>
      </c>
      <c r="F44" s="69">
        <v>11617.94915417</v>
      </c>
      <c r="G44" s="70">
        <v>24956.96041451</v>
      </c>
      <c r="H44" s="68">
        <v>3.60888344</v>
      </c>
      <c r="I44" s="69">
        <v>11667.86515483</v>
      </c>
      <c r="J44" s="69">
        <v>26030.15442875</v>
      </c>
    </row>
    <row r="45" spans="1:10" ht="15">
      <c r="A45" s="47">
        <v>2013</v>
      </c>
      <c r="B45" s="68">
        <v>51.15306214</v>
      </c>
      <c r="C45" s="69">
        <v>8290.35672194</v>
      </c>
      <c r="D45" s="70">
        <v>24717.77214951</v>
      </c>
      <c r="E45" s="68">
        <v>18.07530572</v>
      </c>
      <c r="F45" s="69">
        <v>14593.97115253</v>
      </c>
      <c r="G45" s="70">
        <v>26010.58542038</v>
      </c>
      <c r="H45" s="68">
        <v>4.76326682</v>
      </c>
      <c r="I45" s="69">
        <v>13085.51867206</v>
      </c>
      <c r="J45" s="69">
        <v>25967.66197581</v>
      </c>
    </row>
    <row r="46" spans="1:10" ht="18">
      <c r="A46" s="194" t="s">
        <v>845</v>
      </c>
      <c r="B46" s="194"/>
      <c r="C46" s="194"/>
      <c r="D46" s="194"/>
      <c r="E46" s="194"/>
      <c r="F46" s="194"/>
      <c r="G46" s="194"/>
      <c r="H46" s="194"/>
      <c r="I46" s="194"/>
      <c r="J46" s="194"/>
    </row>
    <row r="47" spans="1:10" ht="15">
      <c r="A47" s="47">
        <v>2014</v>
      </c>
      <c r="B47" s="68">
        <v>55.30474738</v>
      </c>
      <c r="C47" s="69">
        <v>9762.06769236</v>
      </c>
      <c r="D47" s="70">
        <v>26180.36369434</v>
      </c>
      <c r="E47" s="68">
        <v>11.98143226</v>
      </c>
      <c r="F47" s="69">
        <v>15487.64554864</v>
      </c>
      <c r="G47" s="70">
        <v>27309.75983352</v>
      </c>
      <c r="H47" s="68">
        <v>14.20125773</v>
      </c>
      <c r="I47" s="69">
        <v>14177.52600244</v>
      </c>
      <c r="J47" s="69">
        <v>27634.16085222</v>
      </c>
    </row>
    <row r="48" spans="1:10" ht="15">
      <c r="A48" s="51">
        <v>2015</v>
      </c>
      <c r="B48" s="71">
        <v>55.51010588</v>
      </c>
      <c r="C48" s="72">
        <v>8916</v>
      </c>
      <c r="D48" s="73">
        <v>26495</v>
      </c>
      <c r="E48" s="71">
        <v>12.36756918</v>
      </c>
      <c r="F48" s="72">
        <v>16200</v>
      </c>
      <c r="G48" s="73">
        <v>27300</v>
      </c>
      <c r="H48" s="71">
        <v>13.59410652</v>
      </c>
      <c r="I48" s="72">
        <v>14748</v>
      </c>
      <c r="J48" s="72">
        <v>28528</v>
      </c>
    </row>
    <row r="49" spans="1:10" ht="48" customHeight="1">
      <c r="A49" s="192" t="s">
        <v>843</v>
      </c>
      <c r="B49" s="193"/>
      <c r="C49" s="193"/>
      <c r="D49" s="193"/>
      <c r="E49" s="193"/>
      <c r="F49" s="193"/>
      <c r="G49" s="193"/>
      <c r="H49" s="193"/>
      <c r="I49" s="193"/>
      <c r="J49" s="193"/>
    </row>
    <row r="50" spans="1:10" ht="31.5" customHeight="1">
      <c r="A50" s="184" t="s">
        <v>860</v>
      </c>
      <c r="B50" s="185"/>
      <c r="C50" s="185"/>
      <c r="D50" s="185"/>
      <c r="E50" s="185"/>
      <c r="F50" s="185"/>
      <c r="G50" s="185"/>
      <c r="H50" s="185"/>
      <c r="I50" s="185"/>
      <c r="J50" s="185"/>
    </row>
    <row r="51" spans="1:10" ht="31.5" customHeight="1">
      <c r="A51" s="186" t="s">
        <v>844</v>
      </c>
      <c r="B51" s="186"/>
      <c r="C51" s="186"/>
      <c r="D51" s="186"/>
      <c r="E51" s="186"/>
      <c r="F51" s="186"/>
      <c r="G51" s="186"/>
      <c r="H51" s="186"/>
      <c r="I51" s="186"/>
      <c r="J51" s="186"/>
    </row>
    <row r="52" spans="1:10" ht="31.5" customHeight="1">
      <c r="A52" s="195" t="s">
        <v>868</v>
      </c>
      <c r="B52" s="185"/>
      <c r="C52" s="185"/>
      <c r="D52" s="185"/>
      <c r="E52" s="185"/>
      <c r="F52" s="185"/>
      <c r="G52" s="185"/>
      <c r="H52" s="185"/>
      <c r="I52" s="185"/>
      <c r="J52" s="185"/>
    </row>
    <row r="53" spans="1:10" ht="15">
      <c r="A53" s="161" t="s">
        <v>92</v>
      </c>
      <c r="B53" s="161"/>
      <c r="C53" s="161"/>
      <c r="D53" s="161"/>
      <c r="E53" s="161"/>
      <c r="F53" s="161"/>
      <c r="G53" s="161"/>
      <c r="H53" s="161"/>
      <c r="I53" s="161"/>
      <c r="J53" s="161"/>
    </row>
  </sheetData>
  <sheetProtection/>
  <mergeCells count="10">
    <mergeCell ref="A53:J53"/>
    <mergeCell ref="A51:J51"/>
    <mergeCell ref="A52:J52"/>
    <mergeCell ref="A3:J3"/>
    <mergeCell ref="C5:D5"/>
    <mergeCell ref="F5:G5"/>
    <mergeCell ref="I5:J5"/>
    <mergeCell ref="A49:J49"/>
    <mergeCell ref="A46:J46"/>
    <mergeCell ref="A50:J50"/>
  </mergeCells>
  <printOptions/>
  <pageMargins left="0.75" right="0.75" top="1" bottom="1" header="0.3" footer="0.3"/>
  <pageSetup fitToHeight="1" fitToWidth="1" horizontalDpi="600" verticalDpi="600" orientation="portrait" scale="74"/>
</worksheet>
</file>

<file path=xl/worksheets/sheet15.xml><?xml version="1.0" encoding="utf-8"?>
<worksheet xmlns="http://schemas.openxmlformats.org/spreadsheetml/2006/main" xmlns:r="http://schemas.openxmlformats.org/officeDocument/2006/relationships">
  <sheetPr>
    <pageSetUpPr fitToPage="1"/>
  </sheetPr>
  <dimension ref="A1:J53"/>
  <sheetViews>
    <sheetView zoomScaleSheetLayoutView="100" zoomScalePageLayoutView="0" workbookViewId="0" topLeftCell="A1">
      <selection activeCell="A1" sqref="A1"/>
    </sheetView>
  </sheetViews>
  <sheetFormatPr defaultColWidth="8.421875" defaultRowHeight="15"/>
  <cols>
    <col min="1" max="1" width="9.421875" style="30" customWidth="1"/>
    <col min="2" max="2" width="13.00390625" style="30" customWidth="1"/>
    <col min="3" max="3" width="9.421875" style="30" customWidth="1"/>
    <col min="4" max="4" width="13.00390625" style="55" customWidth="1"/>
    <col min="5" max="5" width="13.00390625" style="30" customWidth="1"/>
    <col min="6" max="6" width="9.421875" style="30" customWidth="1"/>
    <col min="7" max="7" width="13.00390625" style="55" customWidth="1"/>
    <col min="8" max="8" width="13.00390625" style="30" customWidth="1"/>
    <col min="9" max="9" width="9.421875" style="30" customWidth="1"/>
    <col min="10" max="10" width="13.00390625" style="56" customWidth="1"/>
    <col min="11" max="16384" width="8.421875" style="30" customWidth="1"/>
  </cols>
  <sheetData>
    <row r="1" spans="1:4" ht="15">
      <c r="A1" s="2" t="s">
        <v>40</v>
      </c>
      <c r="B1" s="2"/>
      <c r="C1" s="2"/>
      <c r="D1" s="3"/>
    </row>
    <row r="2" spans="1:4" ht="17.25">
      <c r="A2" s="2" t="s">
        <v>197</v>
      </c>
      <c r="B2" s="2"/>
      <c r="C2" s="2"/>
      <c r="D2" s="3"/>
    </row>
    <row r="3" spans="1:10" ht="15" customHeight="1">
      <c r="A3" s="187" t="s">
        <v>192</v>
      </c>
      <c r="B3" s="187"/>
      <c r="C3" s="187"/>
      <c r="D3" s="187"/>
      <c r="E3" s="187"/>
      <c r="F3" s="187"/>
      <c r="G3" s="187"/>
      <c r="H3" s="187"/>
      <c r="I3" s="187"/>
      <c r="J3" s="187"/>
    </row>
    <row r="4" spans="1:10" ht="30">
      <c r="A4" s="75"/>
      <c r="B4" s="57" t="s">
        <v>11</v>
      </c>
      <c r="C4" s="58"/>
      <c r="D4" s="59"/>
      <c r="E4" s="57" t="s">
        <v>6</v>
      </c>
      <c r="F4" s="58"/>
      <c r="G4" s="60"/>
      <c r="H4" s="58" t="s">
        <v>12</v>
      </c>
      <c r="I4" s="58"/>
      <c r="J4" s="61"/>
    </row>
    <row r="5" spans="1:10" ht="15">
      <c r="A5" s="47"/>
      <c r="B5" s="62"/>
      <c r="C5" s="182" t="s">
        <v>174</v>
      </c>
      <c r="D5" s="188"/>
      <c r="E5" s="62"/>
      <c r="F5" s="189" t="s">
        <v>174</v>
      </c>
      <c r="G5" s="190"/>
      <c r="H5" s="63"/>
      <c r="I5" s="189" t="s">
        <v>174</v>
      </c>
      <c r="J5" s="191"/>
    </row>
    <row r="6" spans="1:10" ht="60" customHeight="1">
      <c r="A6" s="64" t="s">
        <v>0</v>
      </c>
      <c r="B6" s="65" t="s">
        <v>7</v>
      </c>
      <c r="C6" s="66" t="s">
        <v>8</v>
      </c>
      <c r="D6" s="67" t="s">
        <v>9</v>
      </c>
      <c r="E6" s="65" t="s">
        <v>7</v>
      </c>
      <c r="F6" s="66" t="s">
        <v>8</v>
      </c>
      <c r="G6" s="67" t="s">
        <v>9</v>
      </c>
      <c r="H6" s="65" t="s">
        <v>7</v>
      </c>
      <c r="I6" s="66" t="s">
        <v>8</v>
      </c>
      <c r="J6" s="89" t="s">
        <v>9</v>
      </c>
    </row>
    <row r="7" spans="1:10" ht="15">
      <c r="A7" s="47">
        <v>1975</v>
      </c>
      <c r="B7" s="25">
        <f>36.26554638/100</f>
        <v>0.3626554638</v>
      </c>
      <c r="C7" s="11">
        <v>10685.28358209</v>
      </c>
      <c r="D7" s="12">
        <v>22261.00746269</v>
      </c>
      <c r="E7" s="25">
        <f>28.53738712/100</f>
        <v>0.2853738712</v>
      </c>
      <c r="F7" s="11">
        <v>16918.36567164</v>
      </c>
      <c r="G7" s="12">
        <v>25804.95985075</v>
      </c>
      <c r="H7" s="25">
        <f>4.02458577/100</f>
        <v>0.0402458577</v>
      </c>
      <c r="I7" s="11">
        <v>18111.55567164</v>
      </c>
      <c r="J7" s="11">
        <v>28400.5933209</v>
      </c>
    </row>
    <row r="8" spans="1:10" ht="15">
      <c r="A8" s="47">
        <v>1976</v>
      </c>
      <c r="B8" s="68">
        <v>36.10001777</v>
      </c>
      <c r="C8" s="69">
        <v>10688.29352113</v>
      </c>
      <c r="D8" s="70">
        <v>22964.70612676</v>
      </c>
      <c r="E8" s="68">
        <v>27.61860363</v>
      </c>
      <c r="F8" s="69">
        <v>18065.90492958</v>
      </c>
      <c r="G8" s="70">
        <v>25519.14105634</v>
      </c>
      <c r="H8" s="68">
        <v>5.5114916</v>
      </c>
      <c r="I8" s="69">
        <v>18439.82714789</v>
      </c>
      <c r="J8" s="69">
        <v>27666.04278169</v>
      </c>
    </row>
    <row r="9" spans="1:10" ht="15">
      <c r="A9" s="47">
        <v>1977</v>
      </c>
      <c r="B9" s="68">
        <v>34.92766835</v>
      </c>
      <c r="C9" s="69">
        <v>10992.28744646</v>
      </c>
      <c r="D9" s="70">
        <v>23852.00570016</v>
      </c>
      <c r="E9" s="68">
        <v>29.2921218</v>
      </c>
      <c r="F9" s="69">
        <v>19000.6170346</v>
      </c>
      <c r="G9" s="70">
        <v>26187.27706755</v>
      </c>
      <c r="H9" s="68">
        <v>6.3569785</v>
      </c>
      <c r="I9" s="69">
        <v>18752.93673806</v>
      </c>
      <c r="J9" s="69">
        <v>27520.03294893</v>
      </c>
    </row>
    <row r="10" spans="1:10" ht="15">
      <c r="A10" s="47">
        <v>1978</v>
      </c>
      <c r="B10" s="68">
        <v>36.90766178</v>
      </c>
      <c r="C10" s="69">
        <v>10595.96641104</v>
      </c>
      <c r="D10" s="70">
        <v>23197.66325153</v>
      </c>
      <c r="E10" s="68">
        <v>27.73081186</v>
      </c>
      <c r="F10" s="69">
        <v>16609.49760736</v>
      </c>
      <c r="G10" s="70">
        <v>26056.1951227</v>
      </c>
      <c r="H10" s="68">
        <v>6.44196748</v>
      </c>
      <c r="I10" s="69">
        <v>17548.31121166</v>
      </c>
      <c r="J10" s="69">
        <v>27267.68558282</v>
      </c>
    </row>
    <row r="11" spans="1:10" ht="15">
      <c r="A11" s="47">
        <v>1979</v>
      </c>
      <c r="B11" s="68">
        <v>31.97124909</v>
      </c>
      <c r="C11" s="69">
        <v>9555.4219917</v>
      </c>
      <c r="D11" s="70">
        <v>22510.52780083</v>
      </c>
      <c r="E11" s="68">
        <v>29.24173477</v>
      </c>
      <c r="F11" s="69">
        <v>17176.65493776</v>
      </c>
      <c r="G11" s="70">
        <v>25223.67352697</v>
      </c>
      <c r="H11" s="68">
        <v>7.65649434</v>
      </c>
      <c r="I11" s="69">
        <v>15387.69510373</v>
      </c>
      <c r="J11" s="69">
        <v>25623.05385892</v>
      </c>
    </row>
    <row r="12" spans="1:10" ht="15">
      <c r="A12" s="47">
        <v>1980</v>
      </c>
      <c r="B12" s="68">
        <v>33.22785785</v>
      </c>
      <c r="C12" s="69">
        <v>9695.57049577</v>
      </c>
      <c r="D12" s="70">
        <v>23165.48807739</v>
      </c>
      <c r="E12" s="68">
        <v>27.90263522</v>
      </c>
      <c r="F12" s="69">
        <v>17313.51874244</v>
      </c>
      <c r="G12" s="70">
        <v>25104.60217654</v>
      </c>
      <c r="H12" s="68">
        <v>7.27089767</v>
      </c>
      <c r="I12" s="69">
        <v>16434.85766626</v>
      </c>
      <c r="J12" s="69">
        <v>27574.6641838</v>
      </c>
    </row>
    <row r="13" spans="1:10" ht="15">
      <c r="A13" s="47">
        <v>1981</v>
      </c>
      <c r="B13" s="68">
        <v>36.72785285</v>
      </c>
      <c r="C13" s="69">
        <v>8376.03576159</v>
      </c>
      <c r="D13" s="70">
        <v>21626.23950331</v>
      </c>
      <c r="E13" s="68">
        <v>27.14047149</v>
      </c>
      <c r="F13" s="69">
        <v>16515.01390728</v>
      </c>
      <c r="G13" s="70">
        <v>26034.19417219</v>
      </c>
      <c r="H13" s="68">
        <v>4.86221734</v>
      </c>
      <c r="I13" s="69">
        <v>14777.90837748</v>
      </c>
      <c r="J13" s="69">
        <v>24156.1710596</v>
      </c>
    </row>
    <row r="14" spans="1:10" ht="15">
      <c r="A14" s="47">
        <v>1982</v>
      </c>
      <c r="B14" s="68">
        <v>35.45357409</v>
      </c>
      <c r="C14" s="69">
        <v>8856.66804124</v>
      </c>
      <c r="D14" s="70">
        <v>22754.25630928</v>
      </c>
      <c r="E14" s="68">
        <v>28.08765426</v>
      </c>
      <c r="F14" s="69">
        <v>17872.01805155</v>
      </c>
      <c r="G14" s="70">
        <v>27887.43349485</v>
      </c>
      <c r="H14" s="68">
        <v>4.88695612</v>
      </c>
      <c r="I14" s="69">
        <v>15495.47879381</v>
      </c>
      <c r="J14" s="69">
        <v>27566.37927835</v>
      </c>
    </row>
    <row r="15" spans="1:10" ht="15">
      <c r="A15" s="47">
        <v>1983</v>
      </c>
      <c r="B15" s="68">
        <v>33.13606123</v>
      </c>
      <c r="C15" s="69">
        <v>9188.16259296</v>
      </c>
      <c r="D15" s="70">
        <v>23219.83715578</v>
      </c>
      <c r="E15" s="68">
        <v>29.66471009</v>
      </c>
      <c r="F15" s="69">
        <v>19186.97487437</v>
      </c>
      <c r="G15" s="70">
        <v>28780.46231156</v>
      </c>
      <c r="H15" s="68">
        <v>6.40688179</v>
      </c>
      <c r="I15" s="69">
        <v>16090.67680402</v>
      </c>
      <c r="J15" s="69">
        <v>27485.34150754</v>
      </c>
    </row>
    <row r="16" spans="1:10" ht="15">
      <c r="A16" s="47">
        <v>1984</v>
      </c>
      <c r="B16" s="68">
        <v>31.13576468</v>
      </c>
      <c r="C16" s="69">
        <v>8260.28062681</v>
      </c>
      <c r="D16" s="70">
        <v>22691.32110897</v>
      </c>
      <c r="E16" s="68">
        <v>29.00065045</v>
      </c>
      <c r="F16" s="69">
        <v>19137.0646866</v>
      </c>
      <c r="G16" s="70">
        <v>28772.33282546</v>
      </c>
      <c r="H16" s="68">
        <v>6.23373311</v>
      </c>
      <c r="I16" s="69">
        <v>20349.8151784</v>
      </c>
      <c r="J16" s="69">
        <v>31220.84615236</v>
      </c>
    </row>
    <row r="17" spans="1:10" ht="15">
      <c r="A17" s="47">
        <v>1985</v>
      </c>
      <c r="B17" s="68">
        <v>31.45484966</v>
      </c>
      <c r="C17" s="69">
        <v>8649.51858736</v>
      </c>
      <c r="D17" s="70">
        <v>23695.24527881</v>
      </c>
      <c r="E17" s="68">
        <v>28.26343293</v>
      </c>
      <c r="F17" s="69">
        <v>19048.9013197</v>
      </c>
      <c r="G17" s="70">
        <v>29576.91791822</v>
      </c>
      <c r="H17" s="68">
        <v>6.34625616</v>
      </c>
      <c r="I17" s="69">
        <v>17760.34483271</v>
      </c>
      <c r="J17" s="69">
        <v>29293.03628253</v>
      </c>
    </row>
    <row r="18" spans="1:10" ht="15">
      <c r="A18" s="47">
        <v>1986</v>
      </c>
      <c r="B18" s="68">
        <v>34.67084981</v>
      </c>
      <c r="C18" s="69">
        <v>9157.5970411</v>
      </c>
      <c r="D18" s="70">
        <v>24003.27791781</v>
      </c>
      <c r="E18" s="68">
        <v>26.75651903</v>
      </c>
      <c r="F18" s="69">
        <v>20514.15063014</v>
      </c>
      <c r="G18" s="70">
        <v>30166.45841096</v>
      </c>
      <c r="H18" s="68">
        <v>7.51959633</v>
      </c>
      <c r="I18" s="69">
        <v>17216.80547945</v>
      </c>
      <c r="J18" s="69">
        <v>30641.55506849</v>
      </c>
    </row>
    <row r="19" spans="1:10" ht="15">
      <c r="A19" s="47">
        <v>1987</v>
      </c>
      <c r="B19" s="68">
        <v>36.41463403</v>
      </c>
      <c r="C19" s="69">
        <v>10197.30660793</v>
      </c>
      <c r="D19" s="70">
        <v>24484.04854626</v>
      </c>
      <c r="E19" s="68">
        <v>30.23072225</v>
      </c>
      <c r="F19" s="69">
        <v>21025.37444934</v>
      </c>
      <c r="G19" s="70">
        <v>30596.12489868</v>
      </c>
      <c r="H19" s="68">
        <v>8.05166427</v>
      </c>
      <c r="I19" s="69">
        <v>19908.92706608</v>
      </c>
      <c r="J19" s="69">
        <v>31058.68313656</v>
      </c>
    </row>
    <row r="20" spans="1:10" ht="15">
      <c r="A20" s="47">
        <v>1988</v>
      </c>
      <c r="B20" s="68">
        <v>36.50811822</v>
      </c>
      <c r="C20" s="69">
        <v>10111.77966102</v>
      </c>
      <c r="D20" s="70">
        <v>24770.82663559</v>
      </c>
      <c r="E20" s="68">
        <v>30.17679768</v>
      </c>
      <c r="F20" s="69">
        <v>23206.53432203</v>
      </c>
      <c r="G20" s="70">
        <v>31467.85830508</v>
      </c>
      <c r="H20" s="68">
        <v>8.20076376</v>
      </c>
      <c r="I20" s="69">
        <v>17401.36161864</v>
      </c>
      <c r="J20" s="69">
        <v>29348.42928814</v>
      </c>
    </row>
    <row r="21" spans="1:10" ht="15">
      <c r="A21" s="47">
        <v>1989</v>
      </c>
      <c r="B21" s="68">
        <v>39.84329631</v>
      </c>
      <c r="C21" s="69">
        <v>10960.81063658</v>
      </c>
      <c r="D21" s="70">
        <v>25086.79571313</v>
      </c>
      <c r="E21" s="68">
        <v>26.68236273</v>
      </c>
      <c r="F21" s="69">
        <v>21713.94275584</v>
      </c>
      <c r="G21" s="70">
        <v>30767.18775181</v>
      </c>
      <c r="H21" s="68">
        <v>9.15408058</v>
      </c>
      <c r="I21" s="69">
        <v>19536.20274778</v>
      </c>
      <c r="J21" s="69">
        <v>33182.41199033</v>
      </c>
    </row>
    <row r="22" spans="1:10" ht="15">
      <c r="A22" s="47">
        <v>1990</v>
      </c>
      <c r="B22" s="68">
        <v>42.22433219</v>
      </c>
      <c r="C22" s="69">
        <v>11028.05168591</v>
      </c>
      <c r="D22" s="70">
        <v>25913.99251732</v>
      </c>
      <c r="E22" s="68">
        <v>26.54698864</v>
      </c>
      <c r="F22" s="69">
        <v>22045.08083141</v>
      </c>
      <c r="G22" s="70">
        <v>31658.57316397</v>
      </c>
      <c r="H22" s="68">
        <v>8.39617244</v>
      </c>
      <c r="I22" s="69">
        <v>17669.13228637</v>
      </c>
      <c r="J22" s="69">
        <v>31708.17459584</v>
      </c>
    </row>
    <row r="23" spans="1:10" ht="15">
      <c r="A23" s="47">
        <v>1991</v>
      </c>
      <c r="B23" s="68">
        <v>44.40469925</v>
      </c>
      <c r="C23" s="69">
        <v>12219.66935294</v>
      </c>
      <c r="D23" s="70">
        <v>27198.59058088</v>
      </c>
      <c r="E23" s="68">
        <v>26.91639863</v>
      </c>
      <c r="F23" s="69">
        <v>21606.38980147</v>
      </c>
      <c r="G23" s="70">
        <v>30759.73632353</v>
      </c>
      <c r="H23" s="68">
        <v>8.26529172</v>
      </c>
      <c r="I23" s="69">
        <v>19652.54117647</v>
      </c>
      <c r="J23" s="69">
        <v>32461.78676471</v>
      </c>
    </row>
    <row r="24" spans="1:10" ht="15">
      <c r="A24" s="47">
        <v>1992</v>
      </c>
      <c r="B24" s="68">
        <v>45.78653483</v>
      </c>
      <c r="C24" s="69">
        <v>11574.45363766</v>
      </c>
      <c r="D24" s="70">
        <v>27009.32798859</v>
      </c>
      <c r="E24" s="68">
        <v>28.48359177</v>
      </c>
      <c r="F24" s="69">
        <v>21867.2067475</v>
      </c>
      <c r="G24" s="70">
        <v>30566.77035663</v>
      </c>
      <c r="H24" s="68">
        <v>6.99453402</v>
      </c>
      <c r="I24" s="69">
        <v>19194.86965763</v>
      </c>
      <c r="J24" s="69">
        <v>31625.49243937</v>
      </c>
    </row>
    <row r="25" spans="1:10" ht="15">
      <c r="A25" s="47">
        <v>1993</v>
      </c>
      <c r="B25" s="68">
        <v>42.19711061</v>
      </c>
      <c r="C25" s="69">
        <v>12394.63296399</v>
      </c>
      <c r="D25" s="70">
        <v>28094.50138504</v>
      </c>
      <c r="E25" s="68">
        <v>29.52239344</v>
      </c>
      <c r="F25" s="69">
        <v>21814.55401662</v>
      </c>
      <c r="G25" s="70">
        <v>31036.16094183</v>
      </c>
      <c r="H25" s="68">
        <v>8.98903586</v>
      </c>
      <c r="I25" s="69">
        <v>19666.15096953</v>
      </c>
      <c r="J25" s="69">
        <v>30937.00387812</v>
      </c>
    </row>
    <row r="26" spans="1:10" ht="15">
      <c r="A26" s="47">
        <v>1994</v>
      </c>
      <c r="B26" s="68">
        <v>43.31297647</v>
      </c>
      <c r="C26" s="69">
        <v>12035.09481081</v>
      </c>
      <c r="D26" s="70">
        <v>28169.76472297</v>
      </c>
      <c r="E26" s="68">
        <v>27.90963806</v>
      </c>
      <c r="F26" s="69">
        <v>21283.92972973</v>
      </c>
      <c r="G26" s="70">
        <v>32499.91572973</v>
      </c>
      <c r="H26" s="68">
        <v>9.75418206</v>
      </c>
      <c r="I26" s="69">
        <v>21787.00443243</v>
      </c>
      <c r="J26" s="69">
        <v>35023.35133784</v>
      </c>
    </row>
    <row r="27" spans="1:10" ht="15">
      <c r="A27" s="47">
        <v>1995</v>
      </c>
      <c r="B27" s="68">
        <v>43.72407758</v>
      </c>
      <c r="C27" s="69">
        <v>12393.52760656</v>
      </c>
      <c r="D27" s="70">
        <v>28394.79232131</v>
      </c>
      <c r="E27" s="68">
        <v>26.83884432</v>
      </c>
      <c r="F27" s="69">
        <v>21519.6706623</v>
      </c>
      <c r="G27" s="70">
        <v>31988.44587541</v>
      </c>
      <c r="H27" s="68">
        <v>10.32542137</v>
      </c>
      <c r="I27" s="69">
        <v>18288.27741639</v>
      </c>
      <c r="J27" s="69">
        <v>30974.42998033</v>
      </c>
    </row>
    <row r="28" spans="1:10" ht="15">
      <c r="A28" s="47">
        <v>1996</v>
      </c>
      <c r="B28" s="68">
        <v>46.31954889</v>
      </c>
      <c r="C28" s="69">
        <v>13505.05286535</v>
      </c>
      <c r="D28" s="70">
        <v>29769.59555839</v>
      </c>
      <c r="E28" s="68">
        <v>26.54295699</v>
      </c>
      <c r="F28" s="69">
        <v>23181.54202936</v>
      </c>
      <c r="G28" s="70">
        <v>34584.99668156</v>
      </c>
      <c r="H28" s="68">
        <v>7.43548942</v>
      </c>
      <c r="I28" s="69">
        <v>20863.69240587</v>
      </c>
      <c r="J28" s="69">
        <v>35370.8116656</v>
      </c>
    </row>
    <row r="29" spans="1:10" ht="15">
      <c r="A29" s="47">
        <v>1997</v>
      </c>
      <c r="B29" s="68">
        <v>38.77343654</v>
      </c>
      <c r="C29" s="69">
        <v>14291.4834685</v>
      </c>
      <c r="D29" s="70">
        <v>30089.52748596</v>
      </c>
      <c r="E29" s="68">
        <v>30.09871524</v>
      </c>
      <c r="F29" s="69">
        <v>22330.44291953</v>
      </c>
      <c r="G29" s="70">
        <v>33997.35499688</v>
      </c>
      <c r="H29" s="68">
        <v>9.85658063</v>
      </c>
      <c r="I29" s="69">
        <v>21621.82353088</v>
      </c>
      <c r="J29" s="69">
        <v>36163.40796007</v>
      </c>
    </row>
    <row r="30" spans="1:10" ht="15">
      <c r="A30" s="47">
        <v>1998</v>
      </c>
      <c r="B30" s="68">
        <v>43.80333003</v>
      </c>
      <c r="C30" s="69">
        <v>14157.23595092</v>
      </c>
      <c r="D30" s="70">
        <v>30986.33907975</v>
      </c>
      <c r="E30" s="68">
        <v>25.12876237</v>
      </c>
      <c r="F30" s="69">
        <v>26352.66257669</v>
      </c>
      <c r="G30" s="70">
        <v>35852.79743558</v>
      </c>
      <c r="H30" s="68">
        <v>9.43540482</v>
      </c>
      <c r="I30" s="69">
        <v>27052.47217178</v>
      </c>
      <c r="J30" s="69">
        <v>40215.62712883</v>
      </c>
    </row>
    <row r="31" spans="1:10" ht="15">
      <c r="A31" s="47">
        <v>1999</v>
      </c>
      <c r="B31" s="68">
        <v>47.70801459</v>
      </c>
      <c r="C31" s="69">
        <v>15507.16245487</v>
      </c>
      <c r="D31" s="70">
        <v>31506.82090253</v>
      </c>
      <c r="E31" s="68">
        <v>27.96722084</v>
      </c>
      <c r="F31" s="69">
        <v>25845.27075812</v>
      </c>
      <c r="G31" s="70">
        <v>34891.11552347</v>
      </c>
      <c r="H31" s="68">
        <v>7.06932953</v>
      </c>
      <c r="I31" s="69">
        <v>23547.9133574</v>
      </c>
      <c r="J31" s="69">
        <v>33865.91978339</v>
      </c>
    </row>
    <row r="32" spans="1:10" ht="15">
      <c r="A32" s="47">
        <v>2000</v>
      </c>
      <c r="B32" s="68">
        <v>40.94009072</v>
      </c>
      <c r="C32" s="69">
        <v>14949.48027842</v>
      </c>
      <c r="D32" s="70">
        <v>31132.98478538</v>
      </c>
      <c r="E32" s="68">
        <v>31.34906853</v>
      </c>
      <c r="F32" s="69">
        <v>22382.69408353</v>
      </c>
      <c r="G32" s="70">
        <v>33221.06728538</v>
      </c>
      <c r="H32" s="68">
        <v>8.42132879</v>
      </c>
      <c r="I32" s="69">
        <v>20763.16705336</v>
      </c>
      <c r="J32" s="69">
        <v>33744.29909513</v>
      </c>
    </row>
    <row r="33" spans="1:10" ht="15">
      <c r="A33" s="47">
        <v>2001</v>
      </c>
      <c r="B33" s="68">
        <v>45.41764639</v>
      </c>
      <c r="C33" s="69">
        <v>15082.45786517</v>
      </c>
      <c r="D33" s="70">
        <v>30985.4014382</v>
      </c>
      <c r="E33" s="68">
        <v>27.47493317</v>
      </c>
      <c r="F33" s="69">
        <v>24678.92305618</v>
      </c>
      <c r="G33" s="70">
        <v>35296.97339326</v>
      </c>
      <c r="H33" s="68">
        <v>8.8915669</v>
      </c>
      <c r="I33" s="69">
        <v>24131.93258427</v>
      </c>
      <c r="J33" s="69">
        <v>35465.89692135</v>
      </c>
    </row>
    <row r="34" spans="1:10" ht="15">
      <c r="A34" s="47">
        <v>2002</v>
      </c>
      <c r="B34" s="68">
        <v>43.75246717</v>
      </c>
      <c r="C34" s="69">
        <v>15918.04335742</v>
      </c>
      <c r="D34" s="70">
        <v>32106.69345192</v>
      </c>
      <c r="E34" s="68">
        <v>30.37061076</v>
      </c>
      <c r="F34" s="69">
        <v>24951.53296276</v>
      </c>
      <c r="G34" s="70">
        <v>34860.51495275</v>
      </c>
      <c r="H34" s="68">
        <v>7.40267071</v>
      </c>
      <c r="I34" s="69">
        <v>24672.967204</v>
      </c>
      <c r="J34" s="69">
        <v>37104.95906615</v>
      </c>
    </row>
    <row r="35" spans="1:10" ht="15">
      <c r="A35" s="47">
        <v>2003</v>
      </c>
      <c r="B35" s="68">
        <v>46.26957163</v>
      </c>
      <c r="C35" s="69">
        <v>15588.7642896</v>
      </c>
      <c r="D35" s="70">
        <v>32201.19076756</v>
      </c>
      <c r="E35" s="68">
        <v>28.55914939</v>
      </c>
      <c r="F35" s="69">
        <v>25737.04984213</v>
      </c>
      <c r="G35" s="70">
        <v>36607.61480675</v>
      </c>
      <c r="H35" s="68">
        <v>9.9931176</v>
      </c>
      <c r="I35" s="69">
        <v>24162.58464888</v>
      </c>
      <c r="J35" s="69">
        <v>38610.77101796</v>
      </c>
    </row>
    <row r="36" spans="1:10" ht="15">
      <c r="A36" s="47">
        <v>2004</v>
      </c>
      <c r="B36" s="68">
        <v>46.3270253</v>
      </c>
      <c r="C36" s="69">
        <v>16957.51312599</v>
      </c>
      <c r="D36" s="70">
        <v>32706.11155509</v>
      </c>
      <c r="E36" s="68">
        <v>31.71110512</v>
      </c>
      <c r="F36" s="69">
        <v>24782.12229837</v>
      </c>
      <c r="G36" s="70">
        <v>35664.87052188</v>
      </c>
      <c r="H36" s="68">
        <v>8.21063917</v>
      </c>
      <c r="I36" s="69">
        <v>24153.13442277</v>
      </c>
      <c r="J36" s="69">
        <v>37570.07479705</v>
      </c>
    </row>
    <row r="37" spans="1:10" ht="15">
      <c r="A37" s="47">
        <v>2005</v>
      </c>
      <c r="B37" s="68">
        <v>43.67265779</v>
      </c>
      <c r="C37" s="69">
        <v>16048.25213368</v>
      </c>
      <c r="D37" s="70">
        <v>32966.39805656</v>
      </c>
      <c r="E37" s="68">
        <v>31.91718679</v>
      </c>
      <c r="F37" s="69">
        <v>27237.85912596</v>
      </c>
      <c r="G37" s="70">
        <v>37706.03093059</v>
      </c>
      <c r="H37" s="68">
        <v>8.98510787</v>
      </c>
      <c r="I37" s="69">
        <v>21937.51897172</v>
      </c>
      <c r="J37" s="69">
        <v>34874.27512596</v>
      </c>
    </row>
    <row r="38" spans="1:10" ht="15">
      <c r="A38" s="47">
        <v>2006</v>
      </c>
      <c r="B38" s="68">
        <v>46.53473776</v>
      </c>
      <c r="C38" s="69">
        <v>15524.99556432</v>
      </c>
      <c r="D38" s="70">
        <v>32440.18391326</v>
      </c>
      <c r="E38" s="68">
        <v>28.86771931</v>
      </c>
      <c r="F38" s="69">
        <v>24480.09527846</v>
      </c>
      <c r="G38" s="70">
        <v>36512.55490882</v>
      </c>
      <c r="H38" s="68">
        <v>7.6792246</v>
      </c>
      <c r="I38" s="69">
        <v>21629.14154756</v>
      </c>
      <c r="J38" s="69">
        <v>36053.27379004</v>
      </c>
    </row>
    <row r="39" spans="1:10" ht="15">
      <c r="A39" s="47">
        <v>2007</v>
      </c>
      <c r="B39" s="68">
        <v>46.04873265</v>
      </c>
      <c r="C39" s="69">
        <v>16493.180771</v>
      </c>
      <c r="D39" s="70">
        <v>33522.38991706</v>
      </c>
      <c r="E39" s="68">
        <v>30.71956923</v>
      </c>
      <c r="F39" s="69">
        <v>24739.7711565</v>
      </c>
      <c r="G39" s="70">
        <v>36587.37267701</v>
      </c>
      <c r="H39" s="68">
        <v>6.39504307</v>
      </c>
      <c r="I39" s="69">
        <v>25358.26543542</v>
      </c>
      <c r="J39" s="69">
        <v>38394.75040316</v>
      </c>
    </row>
    <row r="40" spans="1:10" ht="15">
      <c r="A40" s="47">
        <v>2008</v>
      </c>
      <c r="B40" s="68">
        <v>45.75196391</v>
      </c>
      <c r="C40" s="69">
        <v>16470.1280808</v>
      </c>
      <c r="D40" s="70">
        <v>34291.50028106</v>
      </c>
      <c r="E40" s="68">
        <v>30.84850256</v>
      </c>
      <c r="F40" s="69">
        <v>28159.09859927</v>
      </c>
      <c r="G40" s="70">
        <v>38824.54804744</v>
      </c>
      <c r="H40" s="68">
        <v>8.07329425</v>
      </c>
      <c r="I40" s="69">
        <v>24145.71816375</v>
      </c>
      <c r="J40" s="69">
        <v>37337.52516052</v>
      </c>
    </row>
    <row r="41" spans="1:10" ht="15">
      <c r="A41" s="47">
        <v>2009</v>
      </c>
      <c r="B41" s="68">
        <v>41.82029237</v>
      </c>
      <c r="C41" s="69">
        <v>17030.47727094</v>
      </c>
      <c r="D41" s="70">
        <v>35865.45713584</v>
      </c>
      <c r="E41" s="68">
        <v>31.81057174</v>
      </c>
      <c r="F41" s="69">
        <v>29195.10389303</v>
      </c>
      <c r="G41" s="70">
        <v>41109.6890766</v>
      </c>
      <c r="H41" s="68">
        <v>7.78950102</v>
      </c>
      <c r="I41" s="69">
        <v>26221.15970384</v>
      </c>
      <c r="J41" s="69">
        <v>40159.3103346</v>
      </c>
    </row>
    <row r="42" spans="1:10" ht="15">
      <c r="A42" s="47">
        <v>2010</v>
      </c>
      <c r="B42" s="68">
        <v>43.98635804</v>
      </c>
      <c r="C42" s="69">
        <v>17210.97130273</v>
      </c>
      <c r="D42" s="70">
        <v>35719.33452619</v>
      </c>
      <c r="E42" s="68">
        <v>34.08677195</v>
      </c>
      <c r="F42" s="69">
        <v>26891.59523777</v>
      </c>
      <c r="G42" s="70">
        <v>38696.76687083</v>
      </c>
      <c r="H42" s="68">
        <v>7.91838868</v>
      </c>
      <c r="I42" s="69">
        <v>23648.66285872</v>
      </c>
      <c r="J42" s="69">
        <v>37324.37803317</v>
      </c>
    </row>
    <row r="43" spans="1:10" ht="15">
      <c r="A43" s="47">
        <v>2011</v>
      </c>
      <c r="B43" s="68">
        <v>43.44190032</v>
      </c>
      <c r="C43" s="69">
        <v>17482.20363102</v>
      </c>
      <c r="D43" s="70">
        <v>35205.45361108</v>
      </c>
      <c r="E43" s="68">
        <v>34.95431163</v>
      </c>
      <c r="F43" s="69">
        <v>26641.96489487</v>
      </c>
      <c r="G43" s="70">
        <v>38001.80270421</v>
      </c>
      <c r="H43" s="68">
        <v>8.46441723</v>
      </c>
      <c r="I43" s="69">
        <v>24104.63490488</v>
      </c>
      <c r="J43" s="69">
        <v>38438.43490666</v>
      </c>
    </row>
    <row r="44" spans="1:10" ht="15">
      <c r="A44" s="47">
        <v>2012</v>
      </c>
      <c r="B44" s="68">
        <v>43.15228657</v>
      </c>
      <c r="C44" s="69">
        <v>18718.50024839</v>
      </c>
      <c r="D44" s="70">
        <v>37212.3784938</v>
      </c>
      <c r="E44" s="68">
        <v>34.39395881</v>
      </c>
      <c r="F44" s="69">
        <v>26821.53102258</v>
      </c>
      <c r="G44" s="70">
        <v>38222.65754887</v>
      </c>
      <c r="H44" s="68">
        <v>8.98618271</v>
      </c>
      <c r="I44" s="69">
        <v>23710.10031463</v>
      </c>
      <c r="J44" s="69">
        <v>38669.82172147</v>
      </c>
    </row>
    <row r="45" spans="1:10" ht="15">
      <c r="A45" s="47">
        <v>2013</v>
      </c>
      <c r="B45" s="68">
        <v>44.14652616</v>
      </c>
      <c r="C45" s="69">
        <v>18140.26526312</v>
      </c>
      <c r="D45" s="70">
        <v>36443.02642353</v>
      </c>
      <c r="E45" s="68">
        <v>33.07862991</v>
      </c>
      <c r="F45" s="69">
        <v>28206.83500069</v>
      </c>
      <c r="G45" s="70">
        <v>40879.47101549</v>
      </c>
      <c r="H45" s="68">
        <v>9.09102292</v>
      </c>
      <c r="I45" s="69">
        <v>24527.68260929</v>
      </c>
      <c r="J45" s="69">
        <v>40843.70147835</v>
      </c>
    </row>
    <row r="46" spans="1:10" ht="18">
      <c r="A46" s="194" t="s">
        <v>845</v>
      </c>
      <c r="B46" s="194"/>
      <c r="C46" s="194"/>
      <c r="D46" s="194"/>
      <c r="E46" s="194"/>
      <c r="F46" s="194"/>
      <c r="G46" s="194"/>
      <c r="H46" s="194"/>
      <c r="I46" s="194"/>
      <c r="J46" s="194"/>
    </row>
    <row r="47" spans="1:10" ht="15">
      <c r="A47" s="47">
        <v>2014</v>
      </c>
      <c r="B47" s="68">
        <v>44.28850667</v>
      </c>
      <c r="C47" s="69">
        <v>21726.8583512</v>
      </c>
      <c r="D47" s="70">
        <v>40498.06297647</v>
      </c>
      <c r="E47" s="68">
        <v>19.01495074</v>
      </c>
      <c r="F47" s="69">
        <v>36044.55763333</v>
      </c>
      <c r="G47" s="70">
        <v>47458.66755055</v>
      </c>
      <c r="H47" s="68">
        <v>29.35942102</v>
      </c>
      <c r="I47" s="69">
        <v>32440.10186999</v>
      </c>
      <c r="J47" s="69">
        <v>46797.8506606</v>
      </c>
    </row>
    <row r="48" spans="1:10" ht="15">
      <c r="A48" s="51">
        <v>2015</v>
      </c>
      <c r="B48" s="71">
        <v>42.46265588</v>
      </c>
      <c r="C48" s="72">
        <v>21601</v>
      </c>
      <c r="D48" s="73">
        <v>41160</v>
      </c>
      <c r="E48" s="71">
        <v>22.152604</v>
      </c>
      <c r="F48" s="72">
        <v>32400</v>
      </c>
      <c r="G48" s="73">
        <v>46146</v>
      </c>
      <c r="H48" s="71">
        <v>27.22327449</v>
      </c>
      <c r="I48" s="72">
        <v>32700.5</v>
      </c>
      <c r="J48" s="72">
        <v>48505</v>
      </c>
    </row>
    <row r="49" spans="1:10" ht="48" customHeight="1">
      <c r="A49" s="192" t="s">
        <v>843</v>
      </c>
      <c r="B49" s="193"/>
      <c r="C49" s="193"/>
      <c r="D49" s="193"/>
      <c r="E49" s="193"/>
      <c r="F49" s="193"/>
      <c r="G49" s="193"/>
      <c r="H49" s="193"/>
      <c r="I49" s="193"/>
      <c r="J49" s="193"/>
    </row>
    <row r="50" spans="1:10" ht="31.5" customHeight="1">
      <c r="A50" s="184" t="s">
        <v>861</v>
      </c>
      <c r="B50" s="185"/>
      <c r="C50" s="185"/>
      <c r="D50" s="185"/>
      <c r="E50" s="185"/>
      <c r="F50" s="185"/>
      <c r="G50" s="185"/>
      <c r="H50" s="185"/>
      <c r="I50" s="185"/>
      <c r="J50" s="185"/>
    </row>
    <row r="51" spans="1:10" ht="31.5" customHeight="1">
      <c r="A51" s="186" t="s">
        <v>844</v>
      </c>
      <c r="B51" s="186"/>
      <c r="C51" s="186"/>
      <c r="D51" s="186"/>
      <c r="E51" s="186"/>
      <c r="F51" s="186"/>
      <c r="G51" s="186"/>
      <c r="H51" s="186"/>
      <c r="I51" s="186"/>
      <c r="J51" s="186"/>
    </row>
    <row r="52" spans="1:10" ht="31.5" customHeight="1">
      <c r="A52" s="195" t="s">
        <v>868</v>
      </c>
      <c r="B52" s="185"/>
      <c r="C52" s="185"/>
      <c r="D52" s="185"/>
      <c r="E52" s="185"/>
      <c r="F52" s="185"/>
      <c r="G52" s="185"/>
      <c r="H52" s="185"/>
      <c r="I52" s="185"/>
      <c r="J52" s="185"/>
    </row>
    <row r="53" spans="1:10" ht="15">
      <c r="A53" s="161" t="s">
        <v>92</v>
      </c>
      <c r="B53" s="161"/>
      <c r="C53" s="161"/>
      <c r="D53" s="161"/>
      <c r="E53" s="161"/>
      <c r="F53" s="161"/>
      <c r="G53" s="161"/>
      <c r="H53" s="161"/>
      <c r="I53" s="161"/>
      <c r="J53" s="161"/>
    </row>
  </sheetData>
  <sheetProtection/>
  <mergeCells count="10">
    <mergeCell ref="A53:J53"/>
    <mergeCell ref="A50:J50"/>
    <mergeCell ref="A51:J51"/>
    <mergeCell ref="A52:J52"/>
    <mergeCell ref="A3:J3"/>
    <mergeCell ref="C5:D5"/>
    <mergeCell ref="F5:G5"/>
    <mergeCell ref="I5:J5"/>
    <mergeCell ref="A49:J49"/>
    <mergeCell ref="A46:J46"/>
  </mergeCells>
  <printOptions/>
  <pageMargins left="0.75" right="0.75" top="1" bottom="1" header="0.3" footer="0.3"/>
  <pageSetup fitToHeight="1" fitToWidth="1" horizontalDpi="600" verticalDpi="600" orientation="portrait" scale="74"/>
</worksheet>
</file>

<file path=xl/worksheets/sheet16.xml><?xml version="1.0" encoding="utf-8"?>
<worksheet xmlns="http://schemas.openxmlformats.org/spreadsheetml/2006/main" xmlns:r="http://schemas.openxmlformats.org/officeDocument/2006/relationships">
  <sheetPr>
    <pageSetUpPr fitToPage="1"/>
  </sheetPr>
  <dimension ref="A1:J53"/>
  <sheetViews>
    <sheetView zoomScaleSheetLayoutView="100" zoomScalePageLayoutView="0" workbookViewId="0" topLeftCell="A1">
      <selection activeCell="A1" sqref="A1"/>
    </sheetView>
  </sheetViews>
  <sheetFormatPr defaultColWidth="8.421875" defaultRowHeight="15"/>
  <cols>
    <col min="1" max="1" width="9.421875" style="30" customWidth="1"/>
    <col min="2" max="2" width="13.00390625" style="30" customWidth="1"/>
    <col min="3" max="3" width="9.421875" style="30" customWidth="1"/>
    <col min="4" max="4" width="14.00390625" style="55" bestFit="1" customWidth="1"/>
    <col min="5" max="5" width="13.00390625" style="30" customWidth="1"/>
    <col min="6" max="6" width="9.421875" style="30" customWidth="1"/>
    <col min="7" max="7" width="14.00390625" style="55" bestFit="1" customWidth="1"/>
    <col min="8" max="8" width="13.00390625" style="30" customWidth="1"/>
    <col min="9" max="9" width="10.421875" style="30" bestFit="1" customWidth="1"/>
    <col min="10" max="10" width="14.00390625" style="56" bestFit="1" customWidth="1"/>
    <col min="11" max="16384" width="8.421875" style="30" customWidth="1"/>
  </cols>
  <sheetData>
    <row r="1" spans="1:4" ht="15">
      <c r="A1" s="2" t="s">
        <v>41</v>
      </c>
      <c r="B1" s="2"/>
      <c r="C1" s="2"/>
      <c r="D1" s="3"/>
    </row>
    <row r="2" spans="1:10" ht="15">
      <c r="A2" s="197" t="s">
        <v>198</v>
      </c>
      <c r="B2" s="197"/>
      <c r="C2" s="197"/>
      <c r="D2" s="197"/>
      <c r="E2" s="197"/>
      <c r="F2" s="197"/>
      <c r="G2" s="197"/>
      <c r="H2" s="197"/>
      <c r="I2" s="197"/>
      <c r="J2" s="197"/>
    </row>
    <row r="3" spans="1:10" ht="15" customHeight="1">
      <c r="A3" s="187" t="s">
        <v>199</v>
      </c>
      <c r="B3" s="187"/>
      <c r="C3" s="187"/>
      <c r="D3" s="187"/>
      <c r="E3" s="187"/>
      <c r="F3" s="187"/>
      <c r="G3" s="187"/>
      <c r="H3" s="187"/>
      <c r="I3" s="187"/>
      <c r="J3" s="187"/>
    </row>
    <row r="4" spans="1:10" ht="30">
      <c r="A4" s="75"/>
      <c r="B4" s="57" t="s">
        <v>11</v>
      </c>
      <c r="C4" s="58"/>
      <c r="D4" s="59"/>
      <c r="E4" s="57" t="s">
        <v>6</v>
      </c>
      <c r="F4" s="58"/>
      <c r="G4" s="60"/>
      <c r="H4" s="58" t="s">
        <v>12</v>
      </c>
      <c r="I4" s="58"/>
      <c r="J4" s="61"/>
    </row>
    <row r="5" spans="1:10" ht="15">
      <c r="A5" s="47"/>
      <c r="B5" s="62"/>
      <c r="C5" s="182" t="s">
        <v>174</v>
      </c>
      <c r="D5" s="188"/>
      <c r="E5" s="62"/>
      <c r="F5" s="189" t="s">
        <v>174</v>
      </c>
      <c r="G5" s="190"/>
      <c r="H5" s="63"/>
      <c r="I5" s="189" t="s">
        <v>174</v>
      </c>
      <c r="J5" s="191"/>
    </row>
    <row r="6" spans="1:10" ht="45">
      <c r="A6" s="64" t="s">
        <v>0</v>
      </c>
      <c r="B6" s="65" t="s">
        <v>7</v>
      </c>
      <c r="C6" s="66" t="s">
        <v>8</v>
      </c>
      <c r="D6" s="67" t="s">
        <v>9</v>
      </c>
      <c r="E6" s="65" t="s">
        <v>7</v>
      </c>
      <c r="F6" s="66" t="s">
        <v>8</v>
      </c>
      <c r="G6" s="67" t="s">
        <v>9</v>
      </c>
      <c r="H6" s="65" t="s">
        <v>7</v>
      </c>
      <c r="I6" s="66" t="s">
        <v>8</v>
      </c>
      <c r="J6" s="89" t="s">
        <v>9</v>
      </c>
    </row>
    <row r="7" spans="1:10" ht="15">
      <c r="A7" s="47">
        <v>1975</v>
      </c>
      <c r="B7" s="25">
        <f>17.33757829/100</f>
        <v>0.1733757829</v>
      </c>
      <c r="C7" s="11">
        <v>4376.51406716</v>
      </c>
      <c r="D7" s="12">
        <v>15119.67626866</v>
      </c>
      <c r="E7" s="25">
        <f>9.91126759/100</f>
        <v>0.0991126759</v>
      </c>
      <c r="F7" s="11">
        <v>8708.5061194</v>
      </c>
      <c r="G7" s="12">
        <v>14282.66238806</v>
      </c>
      <c r="H7" s="25">
        <f>0.84688887/100</f>
        <v>0.0084688887</v>
      </c>
      <c r="I7" s="11">
        <v>13356.60447761</v>
      </c>
      <c r="J7" s="11">
        <v>18950.79565299</v>
      </c>
    </row>
    <row r="8" spans="1:10" ht="15">
      <c r="A8" s="47">
        <v>1976</v>
      </c>
      <c r="B8" s="68">
        <v>16.72718946</v>
      </c>
      <c r="C8" s="69">
        <v>4545.88584507</v>
      </c>
      <c r="D8" s="70">
        <v>15154.35327465</v>
      </c>
      <c r="E8" s="68">
        <v>10.91727239</v>
      </c>
      <c r="F8" s="69">
        <v>8806.07830986</v>
      </c>
      <c r="G8" s="70">
        <v>14721.61183099</v>
      </c>
      <c r="H8" s="68">
        <v>0.96420446</v>
      </c>
      <c r="I8" s="69">
        <v>12352.03732394</v>
      </c>
      <c r="J8" s="69">
        <v>20023.74485915</v>
      </c>
    </row>
    <row r="9" spans="1:10" ht="15">
      <c r="A9" s="47">
        <v>1977</v>
      </c>
      <c r="B9" s="68">
        <v>17.85537068</v>
      </c>
      <c r="C9" s="69">
        <v>4287.22799012</v>
      </c>
      <c r="D9" s="70">
        <v>15073.11518946</v>
      </c>
      <c r="E9" s="68">
        <v>9.78493079</v>
      </c>
      <c r="F9" s="69">
        <v>8849.65630972</v>
      </c>
      <c r="G9" s="70">
        <v>14790.05199341</v>
      </c>
      <c r="H9" s="68">
        <v>0.97008825</v>
      </c>
      <c r="I9" s="69">
        <v>12077.3630313</v>
      </c>
      <c r="J9" s="69">
        <v>21143.24817133</v>
      </c>
    </row>
    <row r="10" spans="1:10" ht="15">
      <c r="A10" s="47">
        <v>1978</v>
      </c>
      <c r="B10" s="68">
        <v>19.07442909</v>
      </c>
      <c r="C10" s="69">
        <v>4392.11042945</v>
      </c>
      <c r="D10" s="70">
        <v>15548.07092025</v>
      </c>
      <c r="E10" s="68">
        <v>9.62466564</v>
      </c>
      <c r="F10" s="69">
        <v>7982.66070552</v>
      </c>
      <c r="G10" s="70">
        <v>14891.08440184</v>
      </c>
      <c r="H10" s="68">
        <v>1.18859454</v>
      </c>
      <c r="I10" s="69">
        <v>10513.61434049</v>
      </c>
      <c r="J10" s="69">
        <v>20902.78555215</v>
      </c>
    </row>
    <row r="11" spans="1:10" ht="15">
      <c r="A11" s="47">
        <v>1979</v>
      </c>
      <c r="B11" s="68">
        <v>19.6097153</v>
      </c>
      <c r="C11" s="69">
        <v>3785.86149378</v>
      </c>
      <c r="D11" s="70">
        <v>14664.84970954</v>
      </c>
      <c r="E11" s="68">
        <v>9.39328744</v>
      </c>
      <c r="F11" s="69">
        <v>7522.21302905</v>
      </c>
      <c r="G11" s="70">
        <v>14399.14626556</v>
      </c>
      <c r="H11" s="68">
        <v>1.34766772</v>
      </c>
      <c r="I11" s="69">
        <v>10941.70082988</v>
      </c>
      <c r="J11" s="69">
        <v>21683.71149378</v>
      </c>
    </row>
    <row r="12" spans="1:10" ht="15">
      <c r="A12" s="47">
        <v>1980</v>
      </c>
      <c r="B12" s="68">
        <v>19.62417955</v>
      </c>
      <c r="C12" s="69">
        <v>4006.63679565</v>
      </c>
      <c r="D12" s="70">
        <v>14981.96488513</v>
      </c>
      <c r="E12" s="68">
        <v>9.79400944</v>
      </c>
      <c r="F12" s="69">
        <v>7765.11315599</v>
      </c>
      <c r="G12" s="70">
        <v>14427.93228537</v>
      </c>
      <c r="H12" s="68">
        <v>1.05749639</v>
      </c>
      <c r="I12" s="69">
        <v>10106.7665659</v>
      </c>
      <c r="J12" s="69">
        <v>18906.36246675</v>
      </c>
    </row>
    <row r="13" spans="1:10" ht="15">
      <c r="A13" s="47">
        <v>1981</v>
      </c>
      <c r="B13" s="68">
        <v>20.3910379</v>
      </c>
      <c r="C13" s="69">
        <v>3413.62966887</v>
      </c>
      <c r="D13" s="70">
        <v>14552.70364238</v>
      </c>
      <c r="E13" s="68">
        <v>9.43809212</v>
      </c>
      <c r="F13" s="69">
        <v>7427.80529801</v>
      </c>
      <c r="G13" s="70">
        <v>14634.35682119</v>
      </c>
      <c r="H13" s="68">
        <v>0.80984028</v>
      </c>
      <c r="I13" s="69">
        <v>7255.28003311</v>
      </c>
      <c r="J13" s="69">
        <v>17501.43698675</v>
      </c>
    </row>
    <row r="14" spans="1:10" ht="15">
      <c r="A14" s="47">
        <v>1982</v>
      </c>
      <c r="B14" s="68">
        <v>20.7603951</v>
      </c>
      <c r="C14" s="69">
        <v>3077.69214433</v>
      </c>
      <c r="D14" s="70">
        <v>14711.90969072</v>
      </c>
      <c r="E14" s="68">
        <v>8.93769049</v>
      </c>
      <c r="F14" s="69">
        <v>6712.61631959</v>
      </c>
      <c r="G14" s="70">
        <v>14743.89210309</v>
      </c>
      <c r="H14" s="68">
        <v>0.84417248</v>
      </c>
      <c r="I14" s="69">
        <v>9712.81261856</v>
      </c>
      <c r="J14" s="69">
        <v>18569.48065979</v>
      </c>
    </row>
    <row r="15" spans="1:10" ht="15">
      <c r="A15" s="47">
        <v>1983</v>
      </c>
      <c r="B15" s="68">
        <v>20.97738674</v>
      </c>
      <c r="C15" s="69">
        <v>3597.55778894</v>
      </c>
      <c r="D15" s="70">
        <v>14956.24691457</v>
      </c>
      <c r="E15" s="68">
        <v>9.09661513</v>
      </c>
      <c r="F15" s="69">
        <v>7933.81411055</v>
      </c>
      <c r="G15" s="70">
        <v>14937.0599397</v>
      </c>
      <c r="H15" s="68">
        <v>1.3301657</v>
      </c>
      <c r="I15" s="69">
        <v>10094.74715578</v>
      </c>
      <c r="J15" s="69">
        <v>20242.25849246</v>
      </c>
    </row>
    <row r="16" spans="1:10" ht="15">
      <c r="A16" s="47">
        <v>1984</v>
      </c>
      <c r="B16" s="68">
        <v>21.63616369</v>
      </c>
      <c r="C16" s="69">
        <v>3479.46630665</v>
      </c>
      <c r="D16" s="70">
        <v>15188.14657666</v>
      </c>
      <c r="E16" s="68">
        <v>9.79136619</v>
      </c>
      <c r="F16" s="69">
        <v>7829.94980714</v>
      </c>
      <c r="G16" s="70">
        <v>14781.97871745</v>
      </c>
      <c r="H16" s="68">
        <v>1.39206388</v>
      </c>
      <c r="I16" s="69">
        <v>8496.15714561</v>
      </c>
      <c r="J16" s="69">
        <v>18832.1511379</v>
      </c>
    </row>
    <row r="17" spans="1:10" ht="15">
      <c r="A17" s="47">
        <v>1985</v>
      </c>
      <c r="B17" s="68">
        <v>22.69211074</v>
      </c>
      <c r="C17" s="69">
        <v>3526.34219331</v>
      </c>
      <c r="D17" s="70">
        <v>15439.39067844</v>
      </c>
      <c r="E17" s="68">
        <v>9.93960269</v>
      </c>
      <c r="F17" s="69">
        <v>7505.12074349</v>
      </c>
      <c r="G17" s="70">
        <v>14983.62758364</v>
      </c>
      <c r="H17" s="68">
        <v>1.29018677</v>
      </c>
      <c r="I17" s="69">
        <v>8782.58810409</v>
      </c>
      <c r="J17" s="69">
        <v>19197.49561338</v>
      </c>
    </row>
    <row r="18" spans="1:10" ht="15">
      <c r="A18" s="47">
        <v>1986</v>
      </c>
      <c r="B18" s="68">
        <v>24.17704825</v>
      </c>
      <c r="C18" s="69">
        <v>3608.99112329</v>
      </c>
      <c r="D18" s="70">
        <v>15718.50753425</v>
      </c>
      <c r="E18" s="68">
        <v>9.06529166</v>
      </c>
      <c r="F18" s="69">
        <v>7793.32865753</v>
      </c>
      <c r="G18" s="70">
        <v>15325.13621918</v>
      </c>
      <c r="H18" s="68">
        <v>1.31076044</v>
      </c>
      <c r="I18" s="69">
        <v>8264.06663014</v>
      </c>
      <c r="J18" s="69">
        <v>20490.17786301</v>
      </c>
    </row>
    <row r="19" spans="1:10" ht="15">
      <c r="A19" s="47">
        <v>1987</v>
      </c>
      <c r="B19" s="68">
        <v>24.04585789</v>
      </c>
      <c r="C19" s="69">
        <v>3658.41515419</v>
      </c>
      <c r="D19" s="70">
        <v>15608.18672247</v>
      </c>
      <c r="E19" s="68">
        <v>8.64882829</v>
      </c>
      <c r="F19" s="69">
        <v>8149.43513656</v>
      </c>
      <c r="G19" s="70">
        <v>15146.6797533</v>
      </c>
      <c r="H19" s="68">
        <v>1.44985708</v>
      </c>
      <c r="I19" s="69">
        <v>11189.70428194</v>
      </c>
      <c r="J19" s="69">
        <v>21500.54791189</v>
      </c>
    </row>
    <row r="20" spans="1:10" ht="15">
      <c r="A20" s="47">
        <v>1988</v>
      </c>
      <c r="B20" s="68">
        <v>26.25009704</v>
      </c>
      <c r="C20" s="69">
        <v>3640.24067797</v>
      </c>
      <c r="D20" s="70">
        <v>15258.67550847</v>
      </c>
      <c r="E20" s="68">
        <v>8.63623244</v>
      </c>
      <c r="F20" s="69">
        <v>7353.28616949</v>
      </c>
      <c r="G20" s="70">
        <v>16235.47342373</v>
      </c>
      <c r="H20" s="68">
        <v>1.40025175</v>
      </c>
      <c r="I20" s="69">
        <v>8991.39447458</v>
      </c>
      <c r="J20" s="69">
        <v>19589.55073729</v>
      </c>
    </row>
    <row r="21" spans="1:10" ht="15">
      <c r="A21" s="47">
        <v>1989</v>
      </c>
      <c r="B21" s="68">
        <v>27.11406186</v>
      </c>
      <c r="C21" s="69">
        <v>3795.90178888</v>
      </c>
      <c r="D21" s="70">
        <v>15360.51848509</v>
      </c>
      <c r="E21" s="68">
        <v>9.30967341</v>
      </c>
      <c r="F21" s="69">
        <v>8052.34991942</v>
      </c>
      <c r="G21" s="70">
        <v>15525.89211926</v>
      </c>
      <c r="H21" s="68">
        <v>1.43156873</v>
      </c>
      <c r="I21" s="69">
        <v>7908.12872683</v>
      </c>
      <c r="J21" s="69">
        <v>20965.91550363</v>
      </c>
    </row>
    <row r="22" spans="1:10" ht="15">
      <c r="A22" s="47">
        <v>1990</v>
      </c>
      <c r="B22" s="68">
        <v>26.24480181</v>
      </c>
      <c r="C22" s="69">
        <v>4034.24979215</v>
      </c>
      <c r="D22" s="70">
        <v>15701.60882217</v>
      </c>
      <c r="E22" s="68">
        <v>9.15553522</v>
      </c>
      <c r="F22" s="69">
        <v>8818.03233256</v>
      </c>
      <c r="G22" s="70">
        <v>16416.23685912</v>
      </c>
      <c r="H22" s="68">
        <v>1.5192271</v>
      </c>
      <c r="I22" s="69">
        <v>7910.50983834</v>
      </c>
      <c r="J22" s="69">
        <v>19378.54459584</v>
      </c>
    </row>
    <row r="23" spans="1:10" ht="15">
      <c r="A23" s="47">
        <v>1991</v>
      </c>
      <c r="B23" s="68">
        <v>27.36663771</v>
      </c>
      <c r="C23" s="69">
        <v>3969.11144118</v>
      </c>
      <c r="D23" s="70">
        <v>15710.62744853</v>
      </c>
      <c r="E23" s="68">
        <v>8.60779634</v>
      </c>
      <c r="F23" s="69">
        <v>8422.51764706</v>
      </c>
      <c r="G23" s="70">
        <v>15685.18442647</v>
      </c>
      <c r="H23" s="68">
        <v>1.66364359</v>
      </c>
      <c r="I23" s="69">
        <v>8435.67783088</v>
      </c>
      <c r="J23" s="69">
        <v>18159.29898529</v>
      </c>
    </row>
    <row r="24" spans="1:10" ht="15">
      <c r="A24" s="47">
        <v>1992</v>
      </c>
      <c r="B24" s="68">
        <v>27.53849038</v>
      </c>
      <c r="C24" s="69">
        <v>3880.84621969</v>
      </c>
      <c r="D24" s="70">
        <v>15826.36322397</v>
      </c>
      <c r="E24" s="68">
        <v>8.57099343</v>
      </c>
      <c r="F24" s="69">
        <v>8170.20256776</v>
      </c>
      <c r="G24" s="70">
        <v>16177.00108417</v>
      </c>
      <c r="H24" s="68">
        <v>1.22661947</v>
      </c>
      <c r="I24" s="69">
        <v>5939.56705421</v>
      </c>
      <c r="J24" s="69">
        <v>18565.0832097</v>
      </c>
    </row>
    <row r="25" spans="1:10" ht="15">
      <c r="A25" s="47">
        <v>1993</v>
      </c>
      <c r="B25" s="68">
        <v>28.71557624</v>
      </c>
      <c r="C25" s="69">
        <v>4164.5966759</v>
      </c>
      <c r="D25" s="70">
        <v>16301.42127424</v>
      </c>
      <c r="E25" s="68">
        <v>7.48161977</v>
      </c>
      <c r="F25" s="69">
        <v>9064.608241</v>
      </c>
      <c r="G25" s="70">
        <v>16460.07257618</v>
      </c>
      <c r="H25" s="68">
        <v>1.45764834</v>
      </c>
      <c r="I25" s="69">
        <v>10175.99366343</v>
      </c>
      <c r="J25" s="69">
        <v>21566.66135734</v>
      </c>
    </row>
    <row r="26" spans="1:10" ht="15">
      <c r="A26" s="47">
        <v>1994</v>
      </c>
      <c r="B26" s="68">
        <v>25.63988503</v>
      </c>
      <c r="C26" s="69">
        <v>3695.66416216</v>
      </c>
      <c r="D26" s="70">
        <v>16119.35193243</v>
      </c>
      <c r="E26" s="68">
        <v>7.55449959</v>
      </c>
      <c r="F26" s="69">
        <v>9674.51351351</v>
      </c>
      <c r="G26" s="70">
        <v>17038.43071622</v>
      </c>
      <c r="H26" s="68">
        <v>1.41371051</v>
      </c>
      <c r="I26" s="69">
        <v>9928.46949324</v>
      </c>
      <c r="J26" s="69">
        <v>22010.3244527</v>
      </c>
    </row>
    <row r="27" spans="1:10" ht="15">
      <c r="A27" s="47">
        <v>1995</v>
      </c>
      <c r="B27" s="68">
        <v>26.61721117</v>
      </c>
      <c r="C27" s="69">
        <v>4027.89647213</v>
      </c>
      <c r="D27" s="70">
        <v>16477.75829508</v>
      </c>
      <c r="E27" s="68">
        <v>7.07543393</v>
      </c>
      <c r="F27" s="69">
        <v>8684.85836066</v>
      </c>
      <c r="G27" s="70">
        <v>17408.05528525</v>
      </c>
      <c r="H27" s="68">
        <v>2.23207963</v>
      </c>
      <c r="I27" s="69">
        <v>11079.06255738</v>
      </c>
      <c r="J27" s="69">
        <v>20851.4842623</v>
      </c>
    </row>
    <row r="28" spans="1:10" ht="15">
      <c r="A28" s="47">
        <v>1996</v>
      </c>
      <c r="B28" s="68">
        <v>27.11398568</v>
      </c>
      <c r="C28" s="69">
        <v>4047.86090619</v>
      </c>
      <c r="D28" s="70">
        <v>16712.27448628</v>
      </c>
      <c r="E28" s="68">
        <v>6.59450082</v>
      </c>
      <c r="F28" s="69">
        <v>9137.38353542</v>
      </c>
      <c r="G28" s="70">
        <v>17845.31004467</v>
      </c>
      <c r="H28" s="68">
        <v>1.31257045</v>
      </c>
      <c r="I28" s="69">
        <v>11330.35558392</v>
      </c>
      <c r="J28" s="69">
        <v>22752.08500319</v>
      </c>
    </row>
    <row r="29" spans="1:10" ht="15">
      <c r="A29" s="47">
        <v>1997</v>
      </c>
      <c r="B29" s="68">
        <v>24.38714209</v>
      </c>
      <c r="C29" s="69">
        <v>3965.88666251</v>
      </c>
      <c r="D29" s="70">
        <v>16637.66867124</v>
      </c>
      <c r="E29" s="68">
        <v>7.78231836</v>
      </c>
      <c r="F29" s="69">
        <v>8932.17716781</v>
      </c>
      <c r="G29" s="70">
        <v>17417.74547723</v>
      </c>
      <c r="H29" s="68">
        <v>1.33004394</v>
      </c>
      <c r="I29" s="69">
        <v>9745.00529008</v>
      </c>
      <c r="J29" s="69">
        <v>21053.88593263</v>
      </c>
    </row>
    <row r="30" spans="1:10" ht="15">
      <c r="A30" s="47">
        <v>1998</v>
      </c>
      <c r="B30" s="68">
        <v>25.43548414</v>
      </c>
      <c r="C30" s="69">
        <v>4181.28912883</v>
      </c>
      <c r="D30" s="70">
        <v>16949.15414724</v>
      </c>
      <c r="E30" s="68">
        <v>6.63362046</v>
      </c>
      <c r="F30" s="69">
        <v>8784.2208589</v>
      </c>
      <c r="G30" s="70">
        <v>17845.14467485</v>
      </c>
      <c r="H30" s="68">
        <v>1.11171861</v>
      </c>
      <c r="I30" s="69">
        <v>9609.93761963</v>
      </c>
      <c r="J30" s="69">
        <v>20603.39002454</v>
      </c>
    </row>
    <row r="31" spans="1:10" ht="15">
      <c r="A31" s="47">
        <v>1999</v>
      </c>
      <c r="B31" s="68">
        <v>26.3087966</v>
      </c>
      <c r="C31" s="69">
        <v>4307.54512635</v>
      </c>
      <c r="D31" s="70">
        <v>17153.36261733</v>
      </c>
      <c r="E31" s="68">
        <v>6.75169366</v>
      </c>
      <c r="F31" s="69">
        <v>10699.94209386</v>
      </c>
      <c r="G31" s="70">
        <v>18823.97220217</v>
      </c>
      <c r="H31" s="68">
        <v>0.70657581</v>
      </c>
      <c r="I31" s="69">
        <v>16980.34288809</v>
      </c>
      <c r="J31" s="69">
        <v>30662.54205776</v>
      </c>
    </row>
    <row r="32" spans="1:10" ht="15">
      <c r="A32" s="47">
        <v>2000</v>
      </c>
      <c r="B32" s="68">
        <v>24.27342684</v>
      </c>
      <c r="C32" s="69">
        <v>4282.74925754</v>
      </c>
      <c r="D32" s="70">
        <v>17308.17605568</v>
      </c>
      <c r="E32" s="68">
        <v>6.94099381</v>
      </c>
      <c r="F32" s="69">
        <v>8348.17736659</v>
      </c>
      <c r="G32" s="70">
        <v>17488.81560905</v>
      </c>
      <c r="H32" s="68">
        <v>1.34467697</v>
      </c>
      <c r="I32" s="69">
        <v>13055.87944316</v>
      </c>
      <c r="J32" s="69">
        <v>24917.18467517</v>
      </c>
    </row>
    <row r="33" spans="1:10" ht="15">
      <c r="A33" s="47">
        <v>2001</v>
      </c>
      <c r="B33" s="68">
        <v>24.93246381</v>
      </c>
      <c r="C33" s="69">
        <v>4021.98876404</v>
      </c>
      <c r="D33" s="70">
        <v>17246.28782022</v>
      </c>
      <c r="E33" s="68">
        <v>6.7748859</v>
      </c>
      <c r="F33" s="69">
        <v>9652.77303371</v>
      </c>
      <c r="G33" s="70">
        <v>17696.7505618</v>
      </c>
      <c r="H33" s="68">
        <v>0.95195452</v>
      </c>
      <c r="I33" s="69">
        <v>9642.04773034</v>
      </c>
      <c r="J33" s="69">
        <v>21316.54044944</v>
      </c>
    </row>
    <row r="34" spans="1:10" ht="15">
      <c r="A34" s="47">
        <v>2002</v>
      </c>
      <c r="B34" s="68">
        <v>24.56173704</v>
      </c>
      <c r="C34" s="69">
        <v>4138.69127293</v>
      </c>
      <c r="D34" s="70">
        <v>17255.15899944</v>
      </c>
      <c r="E34" s="68">
        <v>6.85061889</v>
      </c>
      <c r="F34" s="69">
        <v>10346.72818232</v>
      </c>
      <c r="G34" s="70">
        <v>19579.19332963</v>
      </c>
      <c r="H34" s="68">
        <v>1.42806256</v>
      </c>
      <c r="I34" s="69">
        <v>9686.12938299</v>
      </c>
      <c r="J34" s="69">
        <v>21195.53798221</v>
      </c>
    </row>
    <row r="35" spans="1:10" ht="15">
      <c r="A35" s="47">
        <v>2003</v>
      </c>
      <c r="B35" s="68">
        <v>24.70872539</v>
      </c>
      <c r="C35" s="69">
        <v>4333.67647251</v>
      </c>
      <c r="D35" s="70">
        <v>17391.86469243</v>
      </c>
      <c r="E35" s="68">
        <v>6.2736182</v>
      </c>
      <c r="F35" s="69">
        <v>9353.25857376</v>
      </c>
      <c r="G35" s="70">
        <v>18077.77032118</v>
      </c>
      <c r="H35" s="68">
        <v>0.96480076</v>
      </c>
      <c r="I35" s="69">
        <v>9922.24847033</v>
      </c>
      <c r="J35" s="69">
        <v>23112.94118672</v>
      </c>
    </row>
    <row r="36" spans="1:10" ht="15">
      <c r="A36" s="47">
        <v>2004</v>
      </c>
      <c r="B36" s="68">
        <v>25.02505106</v>
      </c>
      <c r="C36" s="69">
        <v>4151.31997891</v>
      </c>
      <c r="D36" s="70">
        <v>17383.96690564</v>
      </c>
      <c r="E36" s="68">
        <v>5.97394632</v>
      </c>
      <c r="F36" s="69">
        <v>11321.78176067</v>
      </c>
      <c r="G36" s="70">
        <v>20327.63016342</v>
      </c>
      <c r="H36" s="68">
        <v>0.91300845</v>
      </c>
      <c r="I36" s="69">
        <v>9570.67951502</v>
      </c>
      <c r="J36" s="69">
        <v>21489.99975751</v>
      </c>
    </row>
    <row r="37" spans="1:10" ht="15">
      <c r="A37" s="47">
        <v>2005</v>
      </c>
      <c r="B37" s="68">
        <v>25.40343223</v>
      </c>
      <c r="C37" s="69">
        <v>4564.18179949</v>
      </c>
      <c r="D37" s="70">
        <v>17346.34469923</v>
      </c>
      <c r="E37" s="68">
        <v>6.36849597</v>
      </c>
      <c r="F37" s="69">
        <v>8613.05275064</v>
      </c>
      <c r="G37" s="70">
        <v>17346.34469923</v>
      </c>
      <c r="H37" s="68">
        <v>1.20762842</v>
      </c>
      <c r="I37" s="69">
        <v>11623.94042159</v>
      </c>
      <c r="J37" s="69">
        <v>21071.30597429</v>
      </c>
    </row>
    <row r="38" spans="1:10" ht="15">
      <c r="A38" s="47">
        <v>2006</v>
      </c>
      <c r="B38" s="68">
        <v>26.47229915</v>
      </c>
      <c r="C38" s="69">
        <v>4601.04413997</v>
      </c>
      <c r="D38" s="70">
        <v>17642.040414</v>
      </c>
      <c r="E38" s="68">
        <v>6.2181062</v>
      </c>
      <c r="F38" s="69">
        <v>9173.86101528</v>
      </c>
      <c r="G38" s="70">
        <v>17515.01772302</v>
      </c>
      <c r="H38" s="68">
        <v>1.12142675</v>
      </c>
      <c r="I38" s="69">
        <v>10923.95142435</v>
      </c>
      <c r="J38" s="69">
        <v>21699.70970922</v>
      </c>
    </row>
    <row r="39" spans="1:10" ht="15">
      <c r="A39" s="47">
        <v>2007</v>
      </c>
      <c r="B39" s="68">
        <v>23.60720878</v>
      </c>
      <c r="C39" s="69">
        <v>4384.43722162</v>
      </c>
      <c r="D39" s="70">
        <v>17132.29152588</v>
      </c>
      <c r="E39" s="68">
        <v>6.12726922</v>
      </c>
      <c r="F39" s="69">
        <v>9621.02211642</v>
      </c>
      <c r="G39" s="70">
        <v>19138.96185302</v>
      </c>
      <c r="H39" s="68">
        <v>1.01058026</v>
      </c>
      <c r="I39" s="69">
        <v>10974.83737137</v>
      </c>
      <c r="J39" s="69">
        <v>24655.58721299</v>
      </c>
    </row>
    <row r="40" spans="1:10" ht="15">
      <c r="A40" s="47">
        <v>2008</v>
      </c>
      <c r="B40" s="68">
        <v>23.42334681</v>
      </c>
      <c r="C40" s="69">
        <v>4132.25501908</v>
      </c>
      <c r="D40" s="70">
        <v>17505.10037246</v>
      </c>
      <c r="E40" s="68">
        <v>5.86464483</v>
      </c>
      <c r="F40" s="69">
        <v>10443.51387245</v>
      </c>
      <c r="G40" s="70">
        <v>20285.02067957</v>
      </c>
      <c r="H40" s="68">
        <v>0.94170191</v>
      </c>
      <c r="I40" s="69">
        <v>11750.04369902</v>
      </c>
      <c r="J40" s="69">
        <v>24988.74617371</v>
      </c>
    </row>
    <row r="41" spans="1:10" ht="15">
      <c r="A41" s="47">
        <v>2009</v>
      </c>
      <c r="B41" s="68">
        <v>24.08890748</v>
      </c>
      <c r="C41" s="69">
        <v>4652.31968585</v>
      </c>
      <c r="D41" s="70">
        <v>18632.51268238</v>
      </c>
      <c r="E41" s="68">
        <v>5.83420948</v>
      </c>
      <c r="F41" s="69">
        <v>9957.40241918</v>
      </c>
      <c r="G41" s="70">
        <v>20844.16239748</v>
      </c>
      <c r="H41" s="68">
        <v>1.01829906</v>
      </c>
      <c r="I41" s="69">
        <v>12479.94436537</v>
      </c>
      <c r="J41" s="69">
        <v>24345.29572587</v>
      </c>
    </row>
    <row r="42" spans="1:10" ht="15">
      <c r="A42" s="47">
        <v>2010</v>
      </c>
      <c r="B42" s="68">
        <v>21.45033812</v>
      </c>
      <c r="C42" s="69">
        <v>4598.35111142</v>
      </c>
      <c r="D42" s="70">
        <v>18819.29934623</v>
      </c>
      <c r="E42" s="68">
        <v>6.2230064</v>
      </c>
      <c r="F42" s="69">
        <v>10440.99413667</v>
      </c>
      <c r="G42" s="70">
        <v>21537.80072947</v>
      </c>
      <c r="H42" s="68">
        <v>1.17806219</v>
      </c>
      <c r="I42" s="69">
        <v>12927.9356961</v>
      </c>
      <c r="J42" s="69">
        <v>25165.02387998</v>
      </c>
    </row>
    <row r="43" spans="1:10" ht="15">
      <c r="A43" s="47">
        <v>2011</v>
      </c>
      <c r="B43" s="68">
        <v>22.34453735</v>
      </c>
      <c r="C43" s="69">
        <v>4529.13403213</v>
      </c>
      <c r="D43" s="70">
        <v>18286.74868201</v>
      </c>
      <c r="E43" s="68">
        <v>6.15023262</v>
      </c>
      <c r="F43" s="69">
        <v>10783.65245745</v>
      </c>
      <c r="G43" s="70">
        <v>22641.96988774</v>
      </c>
      <c r="H43" s="68">
        <v>1.25184815</v>
      </c>
      <c r="I43" s="69">
        <v>12686.64994994</v>
      </c>
      <c r="J43" s="69">
        <v>24081.90465706</v>
      </c>
    </row>
    <row r="44" spans="1:10" ht="15">
      <c r="A44" s="47">
        <v>2012</v>
      </c>
      <c r="B44" s="68">
        <v>20.85104285</v>
      </c>
      <c r="C44" s="69">
        <v>4055.67505382</v>
      </c>
      <c r="D44" s="70">
        <v>18145.50615745</v>
      </c>
      <c r="E44" s="68">
        <v>6.33254478</v>
      </c>
      <c r="F44" s="69">
        <v>8111.35010764</v>
      </c>
      <c r="G44" s="70">
        <v>18829.7713332</v>
      </c>
      <c r="H44" s="68">
        <v>1.17417402</v>
      </c>
      <c r="I44" s="69">
        <v>14868.7286973</v>
      </c>
      <c r="J44" s="69">
        <v>26473.15893463</v>
      </c>
    </row>
    <row r="45" spans="1:10" ht="15">
      <c r="A45" s="47">
        <v>2013</v>
      </c>
      <c r="B45" s="68">
        <v>22.25286959</v>
      </c>
      <c r="C45" s="69">
        <v>4537.62128272</v>
      </c>
      <c r="D45" s="70">
        <v>18124.93546149</v>
      </c>
      <c r="E45" s="68">
        <v>4.84702942</v>
      </c>
      <c r="F45" s="69">
        <v>9606.67568864</v>
      </c>
      <c r="G45" s="70">
        <v>20970.14664417</v>
      </c>
      <c r="H45" s="68">
        <v>0.94338441</v>
      </c>
      <c r="I45" s="69">
        <v>13471.82967315</v>
      </c>
      <c r="J45" s="69">
        <v>26734.15205735</v>
      </c>
    </row>
    <row r="46" spans="1:10" ht="18">
      <c r="A46" s="194" t="s">
        <v>845</v>
      </c>
      <c r="B46" s="194"/>
      <c r="C46" s="194"/>
      <c r="D46" s="194"/>
      <c r="E46" s="194"/>
      <c r="F46" s="194"/>
      <c r="G46" s="194"/>
      <c r="H46" s="194"/>
      <c r="I46" s="194"/>
      <c r="J46" s="194"/>
    </row>
    <row r="47" spans="1:10" ht="15">
      <c r="A47" s="47">
        <v>2014</v>
      </c>
      <c r="B47" s="68">
        <v>21.06601858</v>
      </c>
      <c r="C47" s="69">
        <v>4397.43603127</v>
      </c>
      <c r="D47" s="70">
        <v>18826.27269943</v>
      </c>
      <c r="E47" s="68">
        <v>3.0609133</v>
      </c>
      <c r="F47" s="69">
        <v>12014.85254444</v>
      </c>
      <c r="G47" s="70">
        <v>22828.21983444</v>
      </c>
      <c r="H47" s="68">
        <v>3.71650344</v>
      </c>
      <c r="I47" s="69">
        <v>11014.11545126</v>
      </c>
      <c r="J47" s="69">
        <v>25861.97010191</v>
      </c>
    </row>
    <row r="48" spans="1:10" ht="15">
      <c r="A48" s="51">
        <v>2015</v>
      </c>
      <c r="B48" s="71">
        <v>20.49923663</v>
      </c>
      <c r="C48" s="72">
        <v>4800</v>
      </c>
      <c r="D48" s="73">
        <v>18750</v>
      </c>
      <c r="E48" s="71">
        <v>2.9890398</v>
      </c>
      <c r="F48" s="72">
        <v>8400</v>
      </c>
      <c r="G48" s="73">
        <v>20340</v>
      </c>
      <c r="H48" s="71">
        <v>3.02399744</v>
      </c>
      <c r="I48" s="72">
        <v>12066</v>
      </c>
      <c r="J48" s="72">
        <v>27990</v>
      </c>
    </row>
    <row r="49" spans="1:10" ht="48" customHeight="1">
      <c r="A49" s="192" t="s">
        <v>843</v>
      </c>
      <c r="B49" s="193"/>
      <c r="C49" s="193"/>
      <c r="D49" s="193"/>
      <c r="E49" s="193"/>
      <c r="F49" s="193"/>
      <c r="G49" s="193"/>
      <c r="H49" s="193"/>
      <c r="I49" s="193"/>
      <c r="J49" s="193"/>
    </row>
    <row r="50" spans="1:10" ht="31.5" customHeight="1">
      <c r="A50" s="184" t="s">
        <v>860</v>
      </c>
      <c r="B50" s="185"/>
      <c r="C50" s="185"/>
      <c r="D50" s="185"/>
      <c r="E50" s="185"/>
      <c r="F50" s="185"/>
      <c r="G50" s="185"/>
      <c r="H50" s="185"/>
      <c r="I50" s="185"/>
      <c r="J50" s="185"/>
    </row>
    <row r="51" spans="1:10" ht="31.5" customHeight="1">
      <c r="A51" s="186" t="s">
        <v>844</v>
      </c>
      <c r="B51" s="186"/>
      <c r="C51" s="186"/>
      <c r="D51" s="186"/>
      <c r="E51" s="186"/>
      <c r="F51" s="186"/>
      <c r="G51" s="186"/>
      <c r="H51" s="186"/>
      <c r="I51" s="186"/>
      <c r="J51" s="186"/>
    </row>
    <row r="52" spans="1:10" ht="31.5" customHeight="1">
      <c r="A52" s="195" t="s">
        <v>868</v>
      </c>
      <c r="B52" s="185"/>
      <c r="C52" s="185"/>
      <c r="D52" s="185"/>
      <c r="E52" s="185"/>
      <c r="F52" s="185"/>
      <c r="G52" s="185"/>
      <c r="H52" s="185"/>
      <c r="I52" s="185"/>
      <c r="J52" s="185"/>
    </row>
    <row r="53" spans="1:10" ht="15">
      <c r="A53" s="161" t="s">
        <v>92</v>
      </c>
      <c r="B53" s="161"/>
      <c r="C53" s="161"/>
      <c r="D53" s="161"/>
      <c r="E53" s="161"/>
      <c r="F53" s="161"/>
      <c r="G53" s="161"/>
      <c r="H53" s="161"/>
      <c r="I53" s="161"/>
      <c r="J53" s="161"/>
    </row>
  </sheetData>
  <sheetProtection/>
  <mergeCells count="11">
    <mergeCell ref="A46:J46"/>
    <mergeCell ref="A53:J53"/>
    <mergeCell ref="A2:J2"/>
    <mergeCell ref="A49:J49"/>
    <mergeCell ref="A50:J50"/>
    <mergeCell ref="A51:J51"/>
    <mergeCell ref="A52:J52"/>
    <mergeCell ref="A3:J3"/>
    <mergeCell ref="C5:D5"/>
    <mergeCell ref="F5:G5"/>
    <mergeCell ref="I5:J5"/>
  </mergeCells>
  <printOptions/>
  <pageMargins left="0.75" right="0.75" top="1" bottom="1" header="0.3" footer="0.3"/>
  <pageSetup fitToHeight="1" fitToWidth="1" horizontalDpi="600" verticalDpi="600" orientation="portrait" scale="76"/>
</worksheet>
</file>

<file path=xl/worksheets/sheet17.xml><?xml version="1.0" encoding="utf-8"?>
<worksheet xmlns="http://schemas.openxmlformats.org/spreadsheetml/2006/main" xmlns:r="http://schemas.openxmlformats.org/officeDocument/2006/relationships">
  <sheetPr>
    <pageSetUpPr fitToPage="1"/>
  </sheetPr>
  <dimension ref="A1:J53"/>
  <sheetViews>
    <sheetView zoomScaleSheetLayoutView="100" zoomScalePageLayoutView="0" workbookViewId="0" topLeftCell="A1">
      <selection activeCell="A1" sqref="A1"/>
    </sheetView>
  </sheetViews>
  <sheetFormatPr defaultColWidth="8.421875" defaultRowHeight="15"/>
  <cols>
    <col min="1" max="1" width="9.421875" style="30" customWidth="1"/>
    <col min="2" max="2" width="13.00390625" style="30" customWidth="1"/>
    <col min="3" max="3" width="9.421875" style="30" customWidth="1"/>
    <col min="4" max="4" width="14.00390625" style="55" bestFit="1" customWidth="1"/>
    <col min="5" max="5" width="13.00390625" style="30" customWidth="1"/>
    <col min="6" max="6" width="10.7109375" style="30" customWidth="1"/>
    <col min="7" max="7" width="14.00390625" style="55" bestFit="1" customWidth="1"/>
    <col min="8" max="8" width="13.00390625" style="30" customWidth="1"/>
    <col min="9" max="9" width="10.421875" style="30" bestFit="1" customWidth="1"/>
    <col min="10" max="10" width="14.00390625" style="56" bestFit="1" customWidth="1"/>
    <col min="11" max="16384" width="8.421875" style="30" customWidth="1"/>
  </cols>
  <sheetData>
    <row r="1" spans="1:4" ht="15">
      <c r="A1" s="2" t="s">
        <v>42</v>
      </c>
      <c r="B1" s="2"/>
      <c r="C1" s="2"/>
      <c r="D1" s="3"/>
    </row>
    <row r="2" spans="1:10" ht="15" customHeight="1">
      <c r="A2" s="197" t="s">
        <v>200</v>
      </c>
      <c r="B2" s="197"/>
      <c r="C2" s="197"/>
      <c r="D2" s="197"/>
      <c r="E2" s="197"/>
      <c r="F2" s="197"/>
      <c r="G2" s="197"/>
      <c r="H2" s="197"/>
      <c r="I2" s="197"/>
      <c r="J2" s="197"/>
    </row>
    <row r="3" spans="1:10" ht="15" customHeight="1">
      <c r="A3" s="187" t="s">
        <v>201</v>
      </c>
      <c r="B3" s="187"/>
      <c r="C3" s="187"/>
      <c r="D3" s="187"/>
      <c r="E3" s="187"/>
      <c r="F3" s="187"/>
      <c r="G3" s="187"/>
      <c r="H3" s="187"/>
      <c r="I3" s="187"/>
      <c r="J3" s="187"/>
    </row>
    <row r="4" spans="1:10" ht="30">
      <c r="A4" s="75"/>
      <c r="B4" s="57" t="s">
        <v>11</v>
      </c>
      <c r="C4" s="58"/>
      <c r="D4" s="59"/>
      <c r="E4" s="57" t="s">
        <v>6</v>
      </c>
      <c r="F4" s="58"/>
      <c r="G4" s="60"/>
      <c r="H4" s="58" t="s">
        <v>12</v>
      </c>
      <c r="I4" s="58"/>
      <c r="J4" s="61"/>
    </row>
    <row r="5" spans="1:10" ht="15">
      <c r="A5" s="47"/>
      <c r="B5" s="62"/>
      <c r="C5" s="182" t="s">
        <v>174</v>
      </c>
      <c r="D5" s="188"/>
      <c r="E5" s="62"/>
      <c r="F5" s="189" t="s">
        <v>174</v>
      </c>
      <c r="G5" s="190"/>
      <c r="H5" s="63"/>
      <c r="I5" s="189" t="s">
        <v>174</v>
      </c>
      <c r="J5" s="191"/>
    </row>
    <row r="6" spans="1:10" ht="45">
      <c r="A6" s="64" t="s">
        <v>0</v>
      </c>
      <c r="B6" s="65" t="s">
        <v>7</v>
      </c>
      <c r="C6" s="66" t="s">
        <v>8</v>
      </c>
      <c r="D6" s="67" t="s">
        <v>9</v>
      </c>
      <c r="E6" s="65" t="s">
        <v>7</v>
      </c>
      <c r="F6" s="66" t="s">
        <v>8</v>
      </c>
      <c r="G6" s="67" t="s">
        <v>9</v>
      </c>
      <c r="H6" s="65" t="s">
        <v>7</v>
      </c>
      <c r="I6" s="66" t="s">
        <v>8</v>
      </c>
      <c r="J6" s="89" t="s">
        <v>9</v>
      </c>
    </row>
    <row r="7" spans="1:10" ht="15">
      <c r="A7" s="47">
        <v>1975</v>
      </c>
      <c r="B7" s="25">
        <f>24.08182663/100</f>
        <v>0.24081826629999997</v>
      </c>
      <c r="C7" s="11">
        <v>5340.4156903</v>
      </c>
      <c r="D7" s="12">
        <v>16393.00589552</v>
      </c>
      <c r="E7" s="25">
        <f>15.45877112/100</f>
        <v>0.1545877112</v>
      </c>
      <c r="F7" s="11">
        <v>11749.35973881</v>
      </c>
      <c r="G7" s="12">
        <v>18565.68022388</v>
      </c>
      <c r="H7" s="25">
        <f>0.98427594/100</f>
        <v>0.0098427594</v>
      </c>
      <c r="I7" s="11">
        <v>16588.90276119</v>
      </c>
      <c r="J7" s="11">
        <v>25270.695671640002</v>
      </c>
    </row>
    <row r="8" spans="1:10" ht="15">
      <c r="A8" s="47">
        <v>1976</v>
      </c>
      <c r="B8" s="68">
        <v>27.22656633</v>
      </c>
      <c r="C8" s="69">
        <v>5697.06211268</v>
      </c>
      <c r="D8" s="70">
        <v>17463.00786972</v>
      </c>
      <c r="E8" s="68">
        <v>13.77600186</v>
      </c>
      <c r="F8" s="69">
        <v>12604.11971831</v>
      </c>
      <c r="G8" s="70">
        <v>20746.38105634</v>
      </c>
      <c r="H8" s="68">
        <v>1.76727581</v>
      </c>
      <c r="I8" s="69">
        <v>13053.66665493</v>
      </c>
      <c r="J8" s="69">
        <v>21821.93260563</v>
      </c>
    </row>
    <row r="9" spans="1:10" ht="15">
      <c r="A9" s="47">
        <v>1977</v>
      </c>
      <c r="B9" s="68">
        <v>24.8452253</v>
      </c>
      <c r="C9" s="69">
        <v>5700.57825371</v>
      </c>
      <c r="D9" s="70">
        <v>17003.44892916</v>
      </c>
      <c r="E9" s="68">
        <v>15.04979411</v>
      </c>
      <c r="F9" s="69">
        <v>11731.3969028</v>
      </c>
      <c r="G9" s="70">
        <v>20657.71616145</v>
      </c>
      <c r="H9" s="68">
        <v>2.78287293</v>
      </c>
      <c r="I9" s="69">
        <v>10378.98385502</v>
      </c>
      <c r="J9" s="69">
        <v>20526.01314662</v>
      </c>
    </row>
    <row r="10" spans="1:10" ht="15">
      <c r="A10" s="47">
        <v>1978</v>
      </c>
      <c r="B10" s="68">
        <v>26.43128967</v>
      </c>
      <c r="C10" s="69">
        <v>5319.94375767</v>
      </c>
      <c r="D10" s="70">
        <v>16995.63731595</v>
      </c>
      <c r="E10" s="68">
        <v>15.39749264</v>
      </c>
      <c r="F10" s="69">
        <v>10614.26687117</v>
      </c>
      <c r="G10" s="70">
        <v>19056.26912577</v>
      </c>
      <c r="H10" s="68">
        <v>2.38662586</v>
      </c>
      <c r="I10" s="69">
        <v>12737.1202454</v>
      </c>
      <c r="J10" s="69">
        <v>22571.78751534</v>
      </c>
    </row>
    <row r="11" spans="1:10" ht="15">
      <c r="A11" s="47">
        <v>1979</v>
      </c>
      <c r="B11" s="68">
        <v>27.96129727</v>
      </c>
      <c r="C11" s="69">
        <v>4969.14950207</v>
      </c>
      <c r="D11" s="70">
        <v>16305.27966805</v>
      </c>
      <c r="E11" s="68">
        <v>16.6379247</v>
      </c>
      <c r="F11" s="69">
        <v>10322.82634855</v>
      </c>
      <c r="G11" s="70">
        <v>18145.39979253</v>
      </c>
      <c r="H11" s="68">
        <v>3.02088655</v>
      </c>
      <c r="I11" s="69">
        <v>15183.05394191</v>
      </c>
      <c r="J11" s="69">
        <v>23213.56921162</v>
      </c>
    </row>
    <row r="12" spans="1:10" ht="15">
      <c r="A12" s="47">
        <v>1980</v>
      </c>
      <c r="B12" s="68">
        <v>28.85533321</v>
      </c>
      <c r="C12" s="69">
        <v>4709.27709794</v>
      </c>
      <c r="D12" s="70">
        <v>16179.48326481</v>
      </c>
      <c r="E12" s="68">
        <v>16.2041431</v>
      </c>
      <c r="F12" s="69">
        <v>10388.11124547</v>
      </c>
      <c r="G12" s="70">
        <v>17625.16207981</v>
      </c>
      <c r="H12" s="68">
        <v>2.52762449</v>
      </c>
      <c r="I12" s="69">
        <v>12119.46311971</v>
      </c>
      <c r="J12" s="69">
        <v>22506.13157195</v>
      </c>
    </row>
    <row r="13" spans="1:10" ht="15">
      <c r="A13" s="47">
        <v>1981</v>
      </c>
      <c r="B13" s="68">
        <v>29.75656749</v>
      </c>
      <c r="C13" s="69">
        <v>4662.13311258</v>
      </c>
      <c r="D13" s="70">
        <v>16841.62662252</v>
      </c>
      <c r="E13" s="68">
        <v>14.48686643</v>
      </c>
      <c r="F13" s="69">
        <v>11589.48344371</v>
      </c>
      <c r="G13" s="70">
        <v>18722.28370861</v>
      </c>
      <c r="H13" s="68">
        <v>2.07884329</v>
      </c>
      <c r="I13" s="69">
        <v>11115.36821192</v>
      </c>
      <c r="J13" s="69">
        <v>21282.50596026</v>
      </c>
    </row>
    <row r="14" spans="1:10" ht="15">
      <c r="A14" s="47">
        <v>1982</v>
      </c>
      <c r="B14" s="68">
        <v>28.96523681</v>
      </c>
      <c r="C14" s="69">
        <v>4575.94515464</v>
      </c>
      <c r="D14" s="70">
        <v>16529.98682474</v>
      </c>
      <c r="E14" s="68">
        <v>15.25709485</v>
      </c>
      <c r="F14" s="69">
        <v>10381.98309278</v>
      </c>
      <c r="G14" s="70">
        <v>19484.66969072</v>
      </c>
      <c r="H14" s="68">
        <v>2.91355684</v>
      </c>
      <c r="I14" s="69">
        <v>9840.74226804</v>
      </c>
      <c r="J14" s="69">
        <v>21690.22605155</v>
      </c>
    </row>
    <row r="15" spans="1:10" ht="15">
      <c r="A15" s="47">
        <v>1983</v>
      </c>
      <c r="B15" s="68">
        <v>31.7622183</v>
      </c>
      <c r="C15" s="69">
        <v>4317.06934673</v>
      </c>
      <c r="D15" s="70">
        <v>16867.74928643</v>
      </c>
      <c r="E15" s="68">
        <v>15.19486817</v>
      </c>
      <c r="F15" s="69">
        <v>11512.18492462</v>
      </c>
      <c r="G15" s="70">
        <v>19405.22671357</v>
      </c>
      <c r="H15" s="68">
        <v>2.83573507</v>
      </c>
      <c r="I15" s="69">
        <v>12231.69648241</v>
      </c>
      <c r="J15" s="69">
        <v>24327.88495477</v>
      </c>
    </row>
    <row r="16" spans="1:10" ht="15">
      <c r="A16" s="47">
        <v>1984</v>
      </c>
      <c r="B16" s="68">
        <v>29.78592444</v>
      </c>
      <c r="C16" s="69">
        <v>4887.82171649</v>
      </c>
      <c r="D16" s="70">
        <v>17397.33153327</v>
      </c>
      <c r="E16" s="68">
        <v>16.6336101</v>
      </c>
      <c r="F16" s="69">
        <v>11506.17164899</v>
      </c>
      <c r="G16" s="70">
        <v>18965.62272903</v>
      </c>
      <c r="H16" s="68">
        <v>3.38099601</v>
      </c>
      <c r="I16" s="69">
        <v>12601.55918997</v>
      </c>
      <c r="J16" s="69">
        <v>22577.41000964</v>
      </c>
    </row>
    <row r="17" spans="1:10" ht="15">
      <c r="A17" s="47">
        <v>1985</v>
      </c>
      <c r="B17" s="68">
        <v>28.49399425</v>
      </c>
      <c r="C17" s="69">
        <v>4457.82881041</v>
      </c>
      <c r="D17" s="70">
        <v>17520.8197026</v>
      </c>
      <c r="E17" s="68">
        <v>16.2392929</v>
      </c>
      <c r="F17" s="69">
        <v>10591.22461896</v>
      </c>
      <c r="G17" s="70">
        <v>19246.28776952</v>
      </c>
      <c r="H17" s="68">
        <v>3.040972</v>
      </c>
      <c r="I17" s="69">
        <v>11863.70187268</v>
      </c>
      <c r="J17" s="69">
        <v>20993.93408922</v>
      </c>
    </row>
    <row r="18" spans="1:10" ht="15">
      <c r="A18" s="47">
        <v>1986</v>
      </c>
      <c r="B18" s="68">
        <v>30.80343958</v>
      </c>
      <c r="C18" s="69">
        <v>4764.04263014</v>
      </c>
      <c r="D18" s="70">
        <v>17808.4969589</v>
      </c>
      <c r="E18" s="68">
        <v>16.00304852</v>
      </c>
      <c r="F18" s="69">
        <v>12341.61638356</v>
      </c>
      <c r="G18" s="70">
        <v>20137.12438356</v>
      </c>
      <c r="H18" s="68">
        <v>3.39811668</v>
      </c>
      <c r="I18" s="69">
        <v>12121.50279452</v>
      </c>
      <c r="J18" s="69">
        <v>23672.01786301</v>
      </c>
    </row>
    <row r="19" spans="1:10" ht="15">
      <c r="A19" s="47">
        <v>1987</v>
      </c>
      <c r="B19" s="68">
        <v>31.92900689</v>
      </c>
      <c r="C19" s="69">
        <v>5231.113163</v>
      </c>
      <c r="D19" s="70">
        <v>18048.18142731</v>
      </c>
      <c r="E19" s="68">
        <v>16.14991107</v>
      </c>
      <c r="F19" s="69">
        <v>12615.2246696</v>
      </c>
      <c r="G19" s="70">
        <v>19699.72459031</v>
      </c>
      <c r="H19" s="68">
        <v>3.48394113</v>
      </c>
      <c r="I19" s="69">
        <v>12211.53748018</v>
      </c>
      <c r="J19" s="69">
        <v>23945.79896035</v>
      </c>
    </row>
    <row r="20" spans="1:10" ht="15">
      <c r="A20" s="47">
        <v>1988</v>
      </c>
      <c r="B20" s="68">
        <v>33.7874214</v>
      </c>
      <c r="C20" s="69">
        <v>4872.86661864</v>
      </c>
      <c r="D20" s="70">
        <v>17848.30227966</v>
      </c>
      <c r="E20" s="68">
        <v>15.94785361</v>
      </c>
      <c r="F20" s="69">
        <v>12862.18372881</v>
      </c>
      <c r="G20" s="70">
        <v>20516.8009322</v>
      </c>
      <c r="H20" s="68">
        <v>2.60800049</v>
      </c>
      <c r="I20" s="69">
        <v>13294.96789831</v>
      </c>
      <c r="J20" s="69">
        <v>22654.43115254</v>
      </c>
    </row>
    <row r="21" spans="1:10" ht="15">
      <c r="A21" s="47">
        <v>1989</v>
      </c>
      <c r="B21" s="68">
        <v>33.90226885</v>
      </c>
      <c r="C21" s="69">
        <v>4903.52054795</v>
      </c>
      <c r="D21" s="70">
        <v>17827.66235294</v>
      </c>
      <c r="E21" s="68">
        <v>15.27963113</v>
      </c>
      <c r="F21" s="69">
        <v>11686.7239726</v>
      </c>
      <c r="G21" s="70">
        <v>19708.30670427</v>
      </c>
      <c r="H21" s="68">
        <v>3.41579452</v>
      </c>
      <c r="I21" s="69">
        <v>13216.43008864</v>
      </c>
      <c r="J21" s="69">
        <v>24350.30615633</v>
      </c>
    </row>
    <row r="22" spans="1:10" ht="15">
      <c r="A22" s="47">
        <v>1990</v>
      </c>
      <c r="B22" s="68">
        <v>34.3339234</v>
      </c>
      <c r="C22" s="69">
        <v>5522.29274827</v>
      </c>
      <c r="D22" s="70">
        <v>18198.21422633</v>
      </c>
      <c r="E22" s="68">
        <v>15.6265126</v>
      </c>
      <c r="F22" s="69">
        <v>12308.5034642</v>
      </c>
      <c r="G22" s="70">
        <v>20722.37598152</v>
      </c>
      <c r="H22" s="68">
        <v>4.27973334</v>
      </c>
      <c r="I22" s="69">
        <v>10197.6869746</v>
      </c>
      <c r="J22" s="69">
        <v>20633.27711316</v>
      </c>
    </row>
    <row r="23" spans="1:10" ht="15">
      <c r="A23" s="47">
        <v>1991</v>
      </c>
      <c r="B23" s="68">
        <v>37.03276631</v>
      </c>
      <c r="C23" s="69">
        <v>5176.33897059</v>
      </c>
      <c r="D23" s="70">
        <v>17674.126875</v>
      </c>
      <c r="E23" s="68">
        <v>15.91297609</v>
      </c>
      <c r="F23" s="69">
        <v>12181.06614706</v>
      </c>
      <c r="G23" s="70">
        <v>19475.31736765</v>
      </c>
      <c r="H23" s="68">
        <v>3.35329946</v>
      </c>
      <c r="I23" s="69">
        <v>12696.94535294</v>
      </c>
      <c r="J23" s="69">
        <v>22593.40358824</v>
      </c>
    </row>
    <row r="24" spans="1:10" ht="15">
      <c r="A24" s="47">
        <v>1992</v>
      </c>
      <c r="B24" s="68">
        <v>36.84888805</v>
      </c>
      <c r="C24" s="69">
        <v>5133.61061341</v>
      </c>
      <c r="D24" s="70">
        <v>17787.21184023</v>
      </c>
      <c r="E24" s="68">
        <v>14.90048243</v>
      </c>
      <c r="F24" s="69">
        <v>12684.23948645</v>
      </c>
      <c r="G24" s="70">
        <v>20425.5064194</v>
      </c>
      <c r="H24" s="68">
        <v>3.56431399</v>
      </c>
      <c r="I24" s="69">
        <v>11302.11355207</v>
      </c>
      <c r="J24" s="69">
        <v>21843.37699001</v>
      </c>
    </row>
    <row r="25" spans="1:10" ht="15">
      <c r="A25" s="47">
        <v>1993</v>
      </c>
      <c r="B25" s="68">
        <v>35.30796656</v>
      </c>
      <c r="C25" s="69">
        <v>5453.63850416</v>
      </c>
      <c r="D25" s="70">
        <v>17868.92918975</v>
      </c>
      <c r="E25" s="68">
        <v>14.21426209</v>
      </c>
      <c r="F25" s="69">
        <v>12666.48858033</v>
      </c>
      <c r="G25" s="70">
        <v>20993.20300554</v>
      </c>
      <c r="H25" s="68">
        <v>4.0139268</v>
      </c>
      <c r="I25" s="69">
        <v>11556.75577562</v>
      </c>
      <c r="J25" s="69">
        <v>23177.1373338</v>
      </c>
    </row>
    <row r="26" spans="1:10" ht="15">
      <c r="A26" s="47">
        <v>1994</v>
      </c>
      <c r="B26" s="68">
        <v>34.59586199</v>
      </c>
      <c r="C26" s="69">
        <v>5166.19021622</v>
      </c>
      <c r="D26" s="70">
        <v>18314.66029054</v>
      </c>
      <c r="E26" s="68">
        <v>13.87760622</v>
      </c>
      <c r="F26" s="69">
        <v>11599.7417027</v>
      </c>
      <c r="G26" s="70">
        <v>19814.20988514</v>
      </c>
      <c r="H26" s="68">
        <v>3.65912495</v>
      </c>
      <c r="I26" s="69">
        <v>12335.00472973</v>
      </c>
      <c r="J26" s="69">
        <v>23986.34383784</v>
      </c>
    </row>
    <row r="27" spans="1:10" ht="15">
      <c r="A27" s="47">
        <v>1995</v>
      </c>
      <c r="B27" s="68">
        <v>33.91586179</v>
      </c>
      <c r="C27" s="69">
        <v>5595.86549508</v>
      </c>
      <c r="D27" s="70">
        <v>18704.52468197</v>
      </c>
      <c r="E27" s="68">
        <v>12.81839833</v>
      </c>
      <c r="F27" s="69">
        <v>11736.29508197</v>
      </c>
      <c r="G27" s="70">
        <v>19605.87214426</v>
      </c>
      <c r="H27" s="68">
        <v>3.82849401</v>
      </c>
      <c r="I27" s="69">
        <v>13141.52081311</v>
      </c>
      <c r="J27" s="69">
        <v>24762.80020328</v>
      </c>
    </row>
    <row r="28" spans="1:10" ht="15">
      <c r="A28" s="47">
        <v>1996</v>
      </c>
      <c r="B28" s="68">
        <v>34.63401555</v>
      </c>
      <c r="C28" s="69">
        <v>6091.58902361</v>
      </c>
      <c r="D28" s="70">
        <v>19179.36804084</v>
      </c>
      <c r="E28" s="68">
        <v>12.10989495</v>
      </c>
      <c r="F28" s="69">
        <v>12792.33694959</v>
      </c>
      <c r="G28" s="70">
        <v>22158.15507339</v>
      </c>
      <c r="H28" s="68">
        <v>2.70506533</v>
      </c>
      <c r="I28" s="69">
        <v>11001.40977664</v>
      </c>
      <c r="J28" s="69">
        <v>22249.52890874</v>
      </c>
    </row>
    <row r="29" spans="1:10" ht="15">
      <c r="A29" s="47">
        <v>1997</v>
      </c>
      <c r="B29" s="68">
        <v>33.87717933</v>
      </c>
      <c r="C29" s="69">
        <v>5788.05080474</v>
      </c>
      <c r="D29" s="70">
        <v>19353.05053026</v>
      </c>
      <c r="E29" s="68">
        <v>13.74620043</v>
      </c>
      <c r="F29" s="69">
        <v>11468.91548347</v>
      </c>
      <c r="G29" s="70">
        <v>19973.83684342</v>
      </c>
      <c r="H29" s="68">
        <v>4.06150491</v>
      </c>
      <c r="I29" s="69">
        <v>15184.70118528</v>
      </c>
      <c r="J29" s="69">
        <v>26090.88950717</v>
      </c>
    </row>
    <row r="30" spans="1:10" ht="15">
      <c r="A30" s="47">
        <v>1998</v>
      </c>
      <c r="B30" s="68">
        <v>36.35509678</v>
      </c>
      <c r="C30" s="69">
        <v>6001.08688344</v>
      </c>
      <c r="D30" s="70">
        <v>19883.08391411</v>
      </c>
      <c r="E30" s="68">
        <v>12.32846157</v>
      </c>
      <c r="F30" s="69">
        <v>12675.63069939</v>
      </c>
      <c r="G30" s="70">
        <v>21850.7493865</v>
      </c>
      <c r="H30" s="68">
        <v>3.2782579</v>
      </c>
      <c r="I30" s="69">
        <v>15225.98282209</v>
      </c>
      <c r="J30" s="69">
        <v>26822.61839264</v>
      </c>
    </row>
    <row r="31" spans="1:10" ht="15">
      <c r="A31" s="47">
        <v>1999</v>
      </c>
      <c r="B31" s="68">
        <v>38.21400406</v>
      </c>
      <c r="C31" s="69">
        <v>6409.62714801</v>
      </c>
      <c r="D31" s="70">
        <v>20127.72252708</v>
      </c>
      <c r="E31" s="68">
        <v>12.09073605</v>
      </c>
      <c r="F31" s="69">
        <v>14358.48375451</v>
      </c>
      <c r="G31" s="70">
        <v>22804.14389892</v>
      </c>
      <c r="H31" s="68">
        <v>3.13773837</v>
      </c>
      <c r="I31" s="69">
        <v>14662.88361011</v>
      </c>
      <c r="J31" s="69">
        <v>25388.67097473</v>
      </c>
    </row>
    <row r="32" spans="1:10" ht="15">
      <c r="A32" s="47">
        <v>2000</v>
      </c>
      <c r="B32" s="68">
        <v>34.00814331</v>
      </c>
      <c r="C32" s="69">
        <v>6561.16078886</v>
      </c>
      <c r="D32" s="70">
        <v>19756.84555684</v>
      </c>
      <c r="E32" s="68">
        <v>13.03942199</v>
      </c>
      <c r="F32" s="69">
        <v>13842.11136891</v>
      </c>
      <c r="G32" s="70">
        <v>22017.26234339</v>
      </c>
      <c r="H32" s="68">
        <v>2.67624848</v>
      </c>
      <c r="I32" s="69">
        <v>14534.21693735</v>
      </c>
      <c r="J32" s="69">
        <v>26500.72221578</v>
      </c>
    </row>
    <row r="33" spans="1:10" ht="15">
      <c r="A33" s="47">
        <v>2001</v>
      </c>
      <c r="B33" s="68">
        <v>33.88173163</v>
      </c>
      <c r="C33" s="69">
        <v>6242.1265618</v>
      </c>
      <c r="D33" s="70">
        <v>20041.57001124</v>
      </c>
      <c r="E33" s="68">
        <v>11.96173634</v>
      </c>
      <c r="F33" s="69">
        <v>12588.82483146</v>
      </c>
      <c r="G33" s="70">
        <v>21927.88274157</v>
      </c>
      <c r="H33" s="68">
        <v>2.6485313</v>
      </c>
      <c r="I33" s="69">
        <v>14825.05058427</v>
      </c>
      <c r="J33" s="69">
        <v>25885.51968539</v>
      </c>
    </row>
    <row r="34" spans="1:10" ht="15">
      <c r="A34" s="47">
        <v>2002</v>
      </c>
      <c r="B34" s="68">
        <v>34.27542434</v>
      </c>
      <c r="C34" s="69">
        <v>5746.41365203</v>
      </c>
      <c r="D34" s="70">
        <v>19396.13583102</v>
      </c>
      <c r="E34" s="68">
        <v>12.18766743</v>
      </c>
      <c r="F34" s="69">
        <v>12981.16435798</v>
      </c>
      <c r="G34" s="70">
        <v>21744.04722624</v>
      </c>
      <c r="H34" s="68">
        <v>2.03866163</v>
      </c>
      <c r="I34" s="69">
        <v>13450.74663702</v>
      </c>
      <c r="J34" s="69">
        <v>24545.62285714</v>
      </c>
    </row>
    <row r="35" spans="1:10" ht="15">
      <c r="A35" s="47">
        <v>2003</v>
      </c>
      <c r="B35" s="68">
        <v>35.46794475</v>
      </c>
      <c r="C35" s="69">
        <v>6235.50571584</v>
      </c>
      <c r="D35" s="70">
        <v>19802.92690256</v>
      </c>
      <c r="E35" s="68">
        <v>11.49032228</v>
      </c>
      <c r="F35" s="69">
        <v>13250.44964616</v>
      </c>
      <c r="G35" s="70">
        <v>22894.69848666</v>
      </c>
      <c r="H35" s="68">
        <v>3.36344576</v>
      </c>
      <c r="I35" s="69">
        <v>18638.9658356</v>
      </c>
      <c r="J35" s="69">
        <v>29927.82930866</v>
      </c>
    </row>
    <row r="36" spans="1:10" ht="15">
      <c r="A36" s="47">
        <v>2004</v>
      </c>
      <c r="B36" s="68">
        <v>34.87541861</v>
      </c>
      <c r="C36" s="69">
        <v>6038.28360569</v>
      </c>
      <c r="D36" s="70">
        <v>19874.75889299</v>
      </c>
      <c r="E36" s="68">
        <v>12.57128835</v>
      </c>
      <c r="F36" s="69">
        <v>14340.92356352</v>
      </c>
      <c r="G36" s="70">
        <v>22591.98651555</v>
      </c>
      <c r="H36" s="68">
        <v>2.50613442</v>
      </c>
      <c r="I36" s="69">
        <v>14091.84436479</v>
      </c>
      <c r="J36" s="69">
        <v>25335.00264101</v>
      </c>
    </row>
    <row r="37" spans="1:10" ht="15">
      <c r="A37" s="47">
        <v>2005</v>
      </c>
      <c r="B37" s="68">
        <v>33.75122614</v>
      </c>
      <c r="C37" s="69">
        <v>5940.79792288</v>
      </c>
      <c r="D37" s="70">
        <v>20070.13061183</v>
      </c>
      <c r="E37" s="68">
        <v>12.73118486</v>
      </c>
      <c r="F37" s="69">
        <v>14109.70179949</v>
      </c>
      <c r="G37" s="70">
        <v>23579.15210283</v>
      </c>
      <c r="H37" s="68">
        <v>2.82139892</v>
      </c>
      <c r="I37" s="69">
        <v>13751.43806684</v>
      </c>
      <c r="J37" s="69">
        <v>26612.12452442</v>
      </c>
    </row>
    <row r="38" spans="1:10" ht="15">
      <c r="A38" s="47">
        <v>2006</v>
      </c>
      <c r="B38" s="68">
        <v>35.28865189</v>
      </c>
      <c r="C38" s="69">
        <v>6360.54363726</v>
      </c>
      <c r="D38" s="70">
        <v>19974.31815673</v>
      </c>
      <c r="E38" s="68">
        <v>12.04501776</v>
      </c>
      <c r="F38" s="69">
        <v>12702.26909808</v>
      </c>
      <c r="G38" s="70">
        <v>22165.45957615</v>
      </c>
      <c r="H38" s="68">
        <v>2.39078193</v>
      </c>
      <c r="I38" s="69">
        <v>12937.4963036</v>
      </c>
      <c r="J38" s="69">
        <v>25595.07223263</v>
      </c>
    </row>
    <row r="39" spans="1:10" ht="15">
      <c r="A39" s="47">
        <v>2007</v>
      </c>
      <c r="B39" s="68">
        <v>33.90174706</v>
      </c>
      <c r="C39" s="69">
        <v>5978.77802949</v>
      </c>
      <c r="D39" s="70">
        <v>20027.76103901</v>
      </c>
      <c r="E39" s="68">
        <v>10.43048807</v>
      </c>
      <c r="F39" s="69">
        <v>13579.38550146</v>
      </c>
      <c r="G39" s="70">
        <v>22493.14795634</v>
      </c>
      <c r="H39" s="68">
        <v>1.89478117</v>
      </c>
      <c r="I39" s="69">
        <v>14325.01471548</v>
      </c>
      <c r="J39" s="69">
        <v>27399.29655583</v>
      </c>
    </row>
    <row r="40" spans="1:10" ht="15">
      <c r="A40" s="47">
        <v>2008</v>
      </c>
      <c r="B40" s="68">
        <v>33.29842583</v>
      </c>
      <c r="C40" s="69">
        <v>6085.50620387</v>
      </c>
      <c r="D40" s="70">
        <v>19937.12166899</v>
      </c>
      <c r="E40" s="68">
        <v>11.64077137</v>
      </c>
      <c r="F40" s="69">
        <v>13087.11011585</v>
      </c>
      <c r="G40" s="70">
        <v>22127.03142838</v>
      </c>
      <c r="H40" s="68">
        <v>2.79131178</v>
      </c>
      <c r="I40" s="69">
        <v>14572.497114</v>
      </c>
      <c r="J40" s="69">
        <v>28744.74677696</v>
      </c>
    </row>
    <row r="41" spans="1:10" ht="15">
      <c r="A41" s="47">
        <v>2009</v>
      </c>
      <c r="B41" s="68">
        <v>34.174247</v>
      </c>
      <c r="C41" s="69">
        <v>6266.5252558</v>
      </c>
      <c r="D41" s="70">
        <v>21141.77809201</v>
      </c>
      <c r="E41" s="68">
        <v>11.41865425</v>
      </c>
      <c r="F41" s="69">
        <v>13548.70555836</v>
      </c>
      <c r="G41" s="70">
        <v>23592.40546518</v>
      </c>
      <c r="H41" s="68">
        <v>2.95646608</v>
      </c>
      <c r="I41" s="69">
        <v>15268.01704274</v>
      </c>
      <c r="J41" s="69">
        <v>29576.8043191</v>
      </c>
    </row>
    <row r="42" spans="1:10" ht="15">
      <c r="A42" s="47">
        <v>2010</v>
      </c>
      <c r="B42" s="68">
        <v>30.37073201</v>
      </c>
      <c r="C42" s="69">
        <v>5912.16571468</v>
      </c>
      <c r="D42" s="70">
        <v>20973.95529558</v>
      </c>
      <c r="E42" s="68">
        <v>12.52030804</v>
      </c>
      <c r="F42" s="69">
        <v>13138.14603262</v>
      </c>
      <c r="G42" s="70">
        <v>23443.92674971</v>
      </c>
      <c r="H42" s="68">
        <v>2.8642245</v>
      </c>
      <c r="I42" s="69">
        <v>13138.14603262</v>
      </c>
      <c r="J42" s="69">
        <v>27034.47257587</v>
      </c>
    </row>
    <row r="43" spans="1:10" ht="15">
      <c r="A43" s="47">
        <v>2011</v>
      </c>
      <c r="B43" s="68">
        <v>32.63211582</v>
      </c>
      <c r="C43" s="69">
        <v>6493.45033271</v>
      </c>
      <c r="D43" s="70">
        <v>21562.01881075</v>
      </c>
      <c r="E43" s="68">
        <v>11.89974484</v>
      </c>
      <c r="F43" s="69">
        <v>12686.64994994</v>
      </c>
      <c r="G43" s="70">
        <v>23585.53947776</v>
      </c>
      <c r="H43" s="68">
        <v>2.9533192</v>
      </c>
      <c r="I43" s="69">
        <v>13109.5382816</v>
      </c>
      <c r="J43" s="69">
        <v>26913.67064797</v>
      </c>
    </row>
    <row r="44" spans="1:10" ht="15">
      <c r="A44" s="47">
        <v>2012</v>
      </c>
      <c r="B44" s="68">
        <v>31.46619265</v>
      </c>
      <c r="C44" s="69">
        <v>5989.92007948</v>
      </c>
      <c r="D44" s="70">
        <v>21151.90528068</v>
      </c>
      <c r="E44" s="68">
        <v>11.41236338</v>
      </c>
      <c r="F44" s="69">
        <v>12479.00016559</v>
      </c>
      <c r="G44" s="70">
        <v>24644.98541037</v>
      </c>
      <c r="H44" s="68">
        <v>2.30863865</v>
      </c>
      <c r="I44" s="69">
        <v>15598.75020699</v>
      </c>
      <c r="J44" s="69">
        <v>29949.60039742</v>
      </c>
    </row>
    <row r="45" spans="1:10" ht="15">
      <c r="A45" s="47">
        <v>2013</v>
      </c>
      <c r="B45" s="68">
        <v>32.5764727</v>
      </c>
      <c r="C45" s="69">
        <v>6131.92065232</v>
      </c>
      <c r="D45" s="70">
        <v>22049.36467898</v>
      </c>
      <c r="E45" s="68">
        <v>11.26157704</v>
      </c>
      <c r="F45" s="69">
        <v>15096.78864602</v>
      </c>
      <c r="G45" s="70">
        <v>25275.26593549</v>
      </c>
      <c r="H45" s="68">
        <v>2.48970356</v>
      </c>
      <c r="I45" s="69">
        <v>13873.47047588</v>
      </c>
      <c r="J45" s="69">
        <v>28935.00057815</v>
      </c>
    </row>
    <row r="46" spans="1:10" ht="18">
      <c r="A46" s="194" t="s">
        <v>845</v>
      </c>
      <c r="B46" s="194"/>
      <c r="C46" s="194"/>
      <c r="D46" s="194"/>
      <c r="E46" s="194"/>
      <c r="F46" s="194"/>
      <c r="G46" s="194"/>
      <c r="H46" s="194"/>
      <c r="I46" s="194"/>
      <c r="J46" s="194"/>
    </row>
    <row r="47" spans="1:10" ht="15">
      <c r="A47" s="47">
        <v>2014</v>
      </c>
      <c r="B47" s="68">
        <v>34.63360206</v>
      </c>
      <c r="C47" s="69">
        <v>6572.12434181</v>
      </c>
      <c r="D47" s="70">
        <v>22155.38809195</v>
      </c>
      <c r="E47" s="68">
        <v>6.51478876</v>
      </c>
      <c r="F47" s="69">
        <v>13316.46157009</v>
      </c>
      <c r="G47" s="70">
        <v>25892.00723327</v>
      </c>
      <c r="H47" s="68">
        <v>9.08059998</v>
      </c>
      <c r="I47" s="69">
        <v>16200.02618076</v>
      </c>
      <c r="J47" s="69">
        <v>30527.73784</v>
      </c>
    </row>
    <row r="48" spans="1:10" ht="15">
      <c r="A48" s="51">
        <v>2015</v>
      </c>
      <c r="B48" s="71">
        <v>34.0263983</v>
      </c>
      <c r="C48" s="72">
        <v>6200</v>
      </c>
      <c r="D48" s="73">
        <v>22611</v>
      </c>
      <c r="E48" s="71">
        <v>6.86955872</v>
      </c>
      <c r="F48" s="72">
        <v>13656</v>
      </c>
      <c r="G48" s="73">
        <v>24302.5</v>
      </c>
      <c r="H48" s="71">
        <v>8.26188581</v>
      </c>
      <c r="I48" s="72">
        <v>17474</v>
      </c>
      <c r="J48" s="72">
        <v>31463</v>
      </c>
    </row>
    <row r="49" spans="1:10" ht="48" customHeight="1">
      <c r="A49" s="192" t="s">
        <v>843</v>
      </c>
      <c r="B49" s="193"/>
      <c r="C49" s="193"/>
      <c r="D49" s="193"/>
      <c r="E49" s="193"/>
      <c r="F49" s="193"/>
      <c r="G49" s="193"/>
      <c r="H49" s="193"/>
      <c r="I49" s="193"/>
      <c r="J49" s="193"/>
    </row>
    <row r="50" spans="1:10" ht="31.5" customHeight="1">
      <c r="A50" s="184" t="s">
        <v>860</v>
      </c>
      <c r="B50" s="185"/>
      <c r="C50" s="185"/>
      <c r="D50" s="185"/>
      <c r="E50" s="185"/>
      <c r="F50" s="185"/>
      <c r="G50" s="185"/>
      <c r="H50" s="185"/>
      <c r="I50" s="185"/>
      <c r="J50" s="185"/>
    </row>
    <row r="51" spans="1:10" ht="31.5" customHeight="1">
      <c r="A51" s="186" t="s">
        <v>844</v>
      </c>
      <c r="B51" s="186"/>
      <c r="C51" s="186"/>
      <c r="D51" s="186"/>
      <c r="E51" s="186"/>
      <c r="F51" s="186"/>
      <c r="G51" s="186"/>
      <c r="H51" s="186"/>
      <c r="I51" s="186"/>
      <c r="J51" s="186"/>
    </row>
    <row r="52" spans="1:10" ht="31.5" customHeight="1">
      <c r="A52" s="195" t="s">
        <v>868</v>
      </c>
      <c r="B52" s="185"/>
      <c r="C52" s="185"/>
      <c r="D52" s="185"/>
      <c r="E52" s="185"/>
      <c r="F52" s="185"/>
      <c r="G52" s="185"/>
      <c r="H52" s="185"/>
      <c r="I52" s="185"/>
      <c r="J52" s="185"/>
    </row>
    <row r="53" spans="1:10" ht="15">
      <c r="A53" s="161" t="s">
        <v>92</v>
      </c>
      <c r="B53" s="161"/>
      <c r="C53" s="161"/>
      <c r="D53" s="161"/>
      <c r="E53" s="161"/>
      <c r="F53" s="161"/>
      <c r="G53" s="161"/>
      <c r="H53" s="161"/>
      <c r="I53" s="161"/>
      <c r="J53" s="161"/>
    </row>
  </sheetData>
  <sheetProtection/>
  <mergeCells count="11">
    <mergeCell ref="I5:J5"/>
    <mergeCell ref="A2:J2"/>
    <mergeCell ref="A3:J3"/>
    <mergeCell ref="A49:J49"/>
    <mergeCell ref="A50:J50"/>
    <mergeCell ref="A51:J51"/>
    <mergeCell ref="A53:J53"/>
    <mergeCell ref="A46:J46"/>
    <mergeCell ref="A52:J52"/>
    <mergeCell ref="C5:D5"/>
    <mergeCell ref="F5:G5"/>
  </mergeCells>
  <printOptions/>
  <pageMargins left="0.75" right="0.75" top="1" bottom="1" header="0.3" footer="0.3"/>
  <pageSetup fitToHeight="1" fitToWidth="1" horizontalDpi="600" verticalDpi="600" orientation="portrait" scale="75"/>
</worksheet>
</file>

<file path=xl/worksheets/sheet18.xml><?xml version="1.0" encoding="utf-8"?>
<worksheet xmlns="http://schemas.openxmlformats.org/spreadsheetml/2006/main" xmlns:r="http://schemas.openxmlformats.org/officeDocument/2006/relationships">
  <sheetPr>
    <pageSetUpPr fitToPage="1"/>
  </sheetPr>
  <dimension ref="A1:R53"/>
  <sheetViews>
    <sheetView zoomScaleSheetLayoutView="100" zoomScalePageLayoutView="0" workbookViewId="0" topLeftCell="A1">
      <selection activeCell="A1" sqref="A1"/>
    </sheetView>
  </sheetViews>
  <sheetFormatPr defaultColWidth="8.421875" defaultRowHeight="15"/>
  <cols>
    <col min="1" max="1" width="9.421875" style="30" customWidth="1"/>
    <col min="2" max="2" width="13.00390625" style="30" customWidth="1"/>
    <col min="3" max="3" width="9.421875" style="30" customWidth="1"/>
    <col min="4" max="4" width="14.00390625" style="55" bestFit="1" customWidth="1"/>
    <col min="5" max="5" width="13.421875" style="30" customWidth="1"/>
    <col min="6" max="6" width="10.421875" style="30" bestFit="1" customWidth="1"/>
    <col min="7" max="7" width="13.00390625" style="55" customWidth="1"/>
    <col min="8" max="8" width="13.00390625" style="30" customWidth="1"/>
    <col min="9" max="9" width="10.421875" style="30" bestFit="1" customWidth="1"/>
    <col min="10" max="10" width="14.00390625" style="56" bestFit="1" customWidth="1"/>
    <col min="11" max="16384" width="8.421875" style="30" customWidth="1"/>
  </cols>
  <sheetData>
    <row r="1" spans="1:4" ht="15">
      <c r="A1" s="2" t="s">
        <v>43</v>
      </c>
      <c r="B1" s="2"/>
      <c r="C1" s="2"/>
      <c r="D1" s="3"/>
    </row>
    <row r="2" spans="1:10" ht="15" customHeight="1">
      <c r="A2" s="197" t="s">
        <v>202</v>
      </c>
      <c r="B2" s="197"/>
      <c r="C2" s="197"/>
      <c r="D2" s="197"/>
      <c r="E2" s="197"/>
      <c r="F2" s="197"/>
      <c r="G2" s="197"/>
      <c r="H2" s="197"/>
      <c r="I2" s="197"/>
      <c r="J2" s="197"/>
    </row>
    <row r="3" spans="1:10" ht="15" customHeight="1">
      <c r="A3" s="187" t="s">
        <v>203</v>
      </c>
      <c r="B3" s="187"/>
      <c r="C3" s="187"/>
      <c r="D3" s="187"/>
      <c r="E3" s="187"/>
      <c r="F3" s="187"/>
      <c r="G3" s="187"/>
      <c r="H3" s="187"/>
      <c r="I3" s="187"/>
      <c r="J3" s="187"/>
    </row>
    <row r="4" spans="1:10" ht="30">
      <c r="A4" s="75"/>
      <c r="B4" s="57" t="s">
        <v>11</v>
      </c>
      <c r="C4" s="58"/>
      <c r="D4" s="59"/>
      <c r="E4" s="57" t="s">
        <v>6</v>
      </c>
      <c r="F4" s="58"/>
      <c r="G4" s="60"/>
      <c r="H4" s="58" t="s">
        <v>12</v>
      </c>
      <c r="I4" s="58"/>
      <c r="J4" s="61"/>
    </row>
    <row r="5" spans="1:10" ht="15">
      <c r="A5" s="47"/>
      <c r="B5" s="62"/>
      <c r="C5" s="182" t="s">
        <v>174</v>
      </c>
      <c r="D5" s="188"/>
      <c r="E5" s="62"/>
      <c r="F5" s="189" t="s">
        <v>174</v>
      </c>
      <c r="G5" s="190"/>
      <c r="H5" s="63"/>
      <c r="I5" s="189" t="s">
        <v>174</v>
      </c>
      <c r="J5" s="191"/>
    </row>
    <row r="6" spans="1:10" ht="60" customHeight="1">
      <c r="A6" s="64" t="s">
        <v>0</v>
      </c>
      <c r="B6" s="65" t="s">
        <v>7</v>
      </c>
      <c r="C6" s="66" t="s">
        <v>8</v>
      </c>
      <c r="D6" s="67" t="s">
        <v>9</v>
      </c>
      <c r="E6" s="65" t="s">
        <v>7</v>
      </c>
      <c r="F6" s="66" t="s">
        <v>8</v>
      </c>
      <c r="G6" s="67" t="s">
        <v>9</v>
      </c>
      <c r="H6" s="65" t="s">
        <v>7</v>
      </c>
      <c r="I6" s="66" t="s">
        <v>8</v>
      </c>
      <c r="J6" s="89" t="s">
        <v>9</v>
      </c>
    </row>
    <row r="7" spans="1:10" ht="15">
      <c r="A7" s="47">
        <v>1975</v>
      </c>
      <c r="B7" s="25">
        <f>26.15643298/100</f>
        <v>0.2615643298</v>
      </c>
      <c r="C7" s="11">
        <v>6233.08208955</v>
      </c>
      <c r="D7" s="12">
        <v>17238.9241791</v>
      </c>
      <c r="E7" s="25">
        <f>17.66876297/100</f>
        <v>0.1766876297</v>
      </c>
      <c r="F7" s="11">
        <v>14349.44541045</v>
      </c>
      <c r="G7" s="12">
        <v>20925.34701493</v>
      </c>
      <c r="H7" s="25">
        <f>1.88741559/100</f>
        <v>0.0188741559</v>
      </c>
      <c r="I7" s="11">
        <v>12719.93966418</v>
      </c>
      <c r="J7" s="11">
        <v>23354.0229291</v>
      </c>
    </row>
    <row r="8" spans="1:10" ht="15">
      <c r="A8" s="47">
        <v>1976</v>
      </c>
      <c r="B8" s="68">
        <v>26.48123592</v>
      </c>
      <c r="C8" s="69">
        <v>6701.1903169</v>
      </c>
      <c r="D8" s="70">
        <v>18857.86378521</v>
      </c>
      <c r="E8" s="68">
        <v>15.36205272</v>
      </c>
      <c r="F8" s="69">
        <v>14519.94591549</v>
      </c>
      <c r="G8" s="70">
        <v>21847.14084507</v>
      </c>
      <c r="H8" s="68">
        <v>2.51517426</v>
      </c>
      <c r="I8" s="69">
        <v>15012.55692782</v>
      </c>
      <c r="J8" s="69">
        <v>23771.36978873</v>
      </c>
    </row>
    <row r="9" spans="1:10" ht="15">
      <c r="A9" s="47">
        <v>1977</v>
      </c>
      <c r="B9" s="68">
        <v>28.46454683</v>
      </c>
      <c r="C9" s="69">
        <v>5897.14991763</v>
      </c>
      <c r="D9" s="70">
        <v>17946.99291598</v>
      </c>
      <c r="E9" s="68">
        <v>18.90977538</v>
      </c>
      <c r="F9" s="69">
        <v>12407.60342669</v>
      </c>
      <c r="G9" s="70">
        <v>22255.84378913</v>
      </c>
      <c r="H9" s="68">
        <v>3.46515879</v>
      </c>
      <c r="I9" s="69">
        <v>20050.30971993</v>
      </c>
      <c r="J9" s="69">
        <v>28962.86896211</v>
      </c>
    </row>
    <row r="10" spans="1:10" ht="15">
      <c r="A10" s="47">
        <v>1978</v>
      </c>
      <c r="B10" s="68">
        <v>25.74415588</v>
      </c>
      <c r="C10" s="69">
        <v>6906.59365031</v>
      </c>
      <c r="D10" s="70">
        <v>18386.47228528</v>
      </c>
      <c r="E10" s="68">
        <v>18.77812008</v>
      </c>
      <c r="F10" s="69">
        <v>10114.66430982</v>
      </c>
      <c r="G10" s="70">
        <v>19854.16918712</v>
      </c>
      <c r="H10" s="68">
        <v>3.02079196</v>
      </c>
      <c r="I10" s="69">
        <v>22354.01203988</v>
      </c>
      <c r="J10" s="69">
        <v>32410.1148773</v>
      </c>
    </row>
    <row r="11" spans="1:10" ht="15">
      <c r="A11" s="47">
        <v>1979</v>
      </c>
      <c r="B11" s="68">
        <v>24.8340385</v>
      </c>
      <c r="C11" s="69">
        <v>5325.62120332</v>
      </c>
      <c r="D11" s="70">
        <v>16919.20315353</v>
      </c>
      <c r="E11" s="68">
        <v>21.20984717</v>
      </c>
      <c r="F11" s="69">
        <v>11090.23070539</v>
      </c>
      <c r="G11" s="70">
        <v>18147.05012448</v>
      </c>
      <c r="H11" s="68">
        <v>3.11551828</v>
      </c>
      <c r="I11" s="69">
        <v>11346.03215768</v>
      </c>
      <c r="J11" s="69">
        <v>20673.70834025</v>
      </c>
    </row>
    <row r="12" spans="1:10" ht="15">
      <c r="A12" s="47">
        <v>1980</v>
      </c>
      <c r="B12" s="68">
        <v>25.53198267</v>
      </c>
      <c r="C12" s="69">
        <v>4905.49697703</v>
      </c>
      <c r="D12" s="70">
        <v>16690.23206771</v>
      </c>
      <c r="E12" s="68">
        <v>19.61573251</v>
      </c>
      <c r="F12" s="69">
        <v>10388.11124547</v>
      </c>
      <c r="G12" s="70">
        <v>19102.58234583</v>
      </c>
      <c r="H12" s="68">
        <v>3.51961607</v>
      </c>
      <c r="I12" s="69">
        <v>15527.34072551</v>
      </c>
      <c r="J12" s="69">
        <v>23474.2458283</v>
      </c>
    </row>
    <row r="13" spans="1:10" ht="15">
      <c r="A13" s="47">
        <v>1981</v>
      </c>
      <c r="B13" s="68">
        <v>27.65596734</v>
      </c>
      <c r="C13" s="69">
        <v>5267.94701987</v>
      </c>
      <c r="D13" s="70">
        <v>17700.30198675</v>
      </c>
      <c r="E13" s="68">
        <v>19.52432364</v>
      </c>
      <c r="F13" s="69">
        <v>12643.07284768</v>
      </c>
      <c r="G13" s="70">
        <v>20544.99337748</v>
      </c>
      <c r="H13" s="68">
        <v>2.15711819</v>
      </c>
      <c r="I13" s="69">
        <v>11165.41370861</v>
      </c>
      <c r="J13" s="69">
        <v>19249.0784106</v>
      </c>
    </row>
    <row r="14" spans="1:10" ht="15">
      <c r="A14" s="47">
        <v>1982</v>
      </c>
      <c r="B14" s="68">
        <v>27.72322682</v>
      </c>
      <c r="C14" s="69">
        <v>5717.47125773</v>
      </c>
      <c r="D14" s="70">
        <v>17670.28283505</v>
      </c>
      <c r="E14" s="68">
        <v>20.10967537</v>
      </c>
      <c r="F14" s="69">
        <v>12960.25756701</v>
      </c>
      <c r="G14" s="70">
        <v>21402.38434021</v>
      </c>
      <c r="H14" s="68">
        <v>2.61866758</v>
      </c>
      <c r="I14" s="69">
        <v>11808.89072165</v>
      </c>
      <c r="J14" s="69">
        <v>22018.66082474</v>
      </c>
    </row>
    <row r="15" spans="1:10" ht="15">
      <c r="A15" s="47">
        <v>1983</v>
      </c>
      <c r="B15" s="68">
        <v>28.86612703</v>
      </c>
      <c r="C15" s="69">
        <v>5626.58038191</v>
      </c>
      <c r="D15" s="70">
        <v>19067.05628141</v>
      </c>
      <c r="E15" s="68">
        <v>18.1901639</v>
      </c>
      <c r="F15" s="69">
        <v>14390.23115578</v>
      </c>
      <c r="G15" s="70">
        <v>22391.19967839</v>
      </c>
      <c r="H15" s="68">
        <v>4.0336561</v>
      </c>
      <c r="I15" s="69">
        <v>10315.39736683</v>
      </c>
      <c r="J15" s="69">
        <v>23635.95467337</v>
      </c>
    </row>
    <row r="16" spans="1:10" ht="15">
      <c r="A16" s="47">
        <v>1984</v>
      </c>
      <c r="B16" s="68">
        <v>25.9973577</v>
      </c>
      <c r="C16" s="69">
        <v>5200.78958534</v>
      </c>
      <c r="D16" s="70">
        <v>17949.62777242</v>
      </c>
      <c r="E16" s="68">
        <v>19.87931776</v>
      </c>
      <c r="F16" s="69">
        <v>11736.29508197</v>
      </c>
      <c r="G16" s="70">
        <v>21493.52864031</v>
      </c>
      <c r="H16" s="68">
        <v>4.32362893</v>
      </c>
      <c r="I16" s="69">
        <v>10162.25080039</v>
      </c>
      <c r="J16" s="69">
        <v>22308.16559306</v>
      </c>
    </row>
    <row r="17" spans="1:10" ht="15">
      <c r="A17" s="47">
        <v>1985</v>
      </c>
      <c r="B17" s="68">
        <v>30.77011074</v>
      </c>
      <c r="C17" s="69">
        <v>5322.78066914</v>
      </c>
      <c r="D17" s="70">
        <v>18250.48421933</v>
      </c>
      <c r="E17" s="68">
        <v>20.52850925</v>
      </c>
      <c r="F17" s="69">
        <v>12832.3370632</v>
      </c>
      <c r="G17" s="70">
        <v>22530.88700743</v>
      </c>
      <c r="H17" s="68">
        <v>3.42373706</v>
      </c>
      <c r="I17" s="69">
        <v>13972.29925651</v>
      </c>
      <c r="J17" s="69">
        <v>24524.71193309</v>
      </c>
    </row>
    <row r="18" spans="1:10" ht="15">
      <c r="A18" s="47">
        <v>1986</v>
      </c>
      <c r="B18" s="68">
        <v>29.5604064</v>
      </c>
      <c r="C18" s="69">
        <v>5435.28010959</v>
      </c>
      <c r="D18" s="70">
        <v>19069.24657534</v>
      </c>
      <c r="E18" s="68">
        <v>21.71772583</v>
      </c>
      <c r="F18" s="69">
        <v>13389.88010959</v>
      </c>
      <c r="G18" s="70">
        <v>22563.82221918</v>
      </c>
      <c r="H18" s="68">
        <v>3.61964835</v>
      </c>
      <c r="I18" s="69">
        <v>14305.20394521</v>
      </c>
      <c r="J18" s="69">
        <v>28252.99572603</v>
      </c>
    </row>
    <row r="19" spans="1:10" ht="15">
      <c r="A19" s="47">
        <v>1987</v>
      </c>
      <c r="B19" s="68">
        <v>32.43750733</v>
      </c>
      <c r="C19" s="69">
        <v>6223.510837</v>
      </c>
      <c r="D19" s="70">
        <v>19425.34345374</v>
      </c>
      <c r="E19" s="68">
        <v>21.80911171</v>
      </c>
      <c r="F19" s="69">
        <v>12841.24744493</v>
      </c>
      <c r="G19" s="70">
        <v>21843.26151542</v>
      </c>
      <c r="H19" s="68">
        <v>4.78490584</v>
      </c>
      <c r="I19" s="69">
        <v>14980.57929515</v>
      </c>
      <c r="J19" s="69">
        <v>26621.27785903</v>
      </c>
    </row>
    <row r="20" spans="1:18" ht="15">
      <c r="A20" s="47">
        <v>1988</v>
      </c>
      <c r="B20" s="68">
        <v>34.86240463</v>
      </c>
      <c r="C20" s="69">
        <v>6441.20364407</v>
      </c>
      <c r="D20" s="70">
        <v>19574.3830678</v>
      </c>
      <c r="E20" s="68">
        <v>20.07563978</v>
      </c>
      <c r="F20" s="69">
        <v>14214.12866949</v>
      </c>
      <c r="G20" s="70">
        <v>23467.41823729</v>
      </c>
      <c r="H20" s="68">
        <v>5.47887203</v>
      </c>
      <c r="I20" s="69">
        <v>15558.99536441</v>
      </c>
      <c r="J20" s="69">
        <v>26792.17138983</v>
      </c>
      <c r="R20" s="76"/>
    </row>
    <row r="21" spans="1:10" ht="15">
      <c r="A21" s="47">
        <v>1989</v>
      </c>
      <c r="B21" s="68">
        <v>31.86867757</v>
      </c>
      <c r="C21" s="69">
        <v>6922.61724416</v>
      </c>
      <c r="D21" s="70">
        <v>20375.57008864</v>
      </c>
      <c r="E21" s="68">
        <v>20.12584006</v>
      </c>
      <c r="F21" s="69">
        <v>12691.46494762</v>
      </c>
      <c r="G21" s="70">
        <v>22613.88299758</v>
      </c>
      <c r="H21" s="68">
        <v>5.4820979</v>
      </c>
      <c r="I21" s="69">
        <v>15611.46336019</v>
      </c>
      <c r="J21" s="69">
        <v>27597.20593876</v>
      </c>
    </row>
    <row r="22" spans="1:10" ht="15">
      <c r="A22" s="47">
        <v>1990</v>
      </c>
      <c r="B22" s="68">
        <v>32.16236277</v>
      </c>
      <c r="C22" s="69">
        <v>7479.71221709</v>
      </c>
      <c r="D22" s="70">
        <v>19930.59016166</v>
      </c>
      <c r="E22" s="68">
        <v>20.56757913</v>
      </c>
      <c r="F22" s="69">
        <v>13542.10944573</v>
      </c>
      <c r="G22" s="70">
        <v>22045.08083141</v>
      </c>
      <c r="H22" s="68">
        <v>6.48418895</v>
      </c>
      <c r="I22" s="69">
        <v>13381.36406467</v>
      </c>
      <c r="J22" s="69">
        <v>25491.46180139</v>
      </c>
    </row>
    <row r="23" spans="1:10" ht="15">
      <c r="A23" s="47">
        <v>1991</v>
      </c>
      <c r="B23" s="68">
        <v>34.60569268</v>
      </c>
      <c r="C23" s="69">
        <v>6106.32529412</v>
      </c>
      <c r="D23" s="70">
        <v>19282.30133824</v>
      </c>
      <c r="E23" s="68">
        <v>19.75590444</v>
      </c>
      <c r="F23" s="69">
        <v>14037.52941176</v>
      </c>
      <c r="G23" s="70">
        <v>22074.015</v>
      </c>
      <c r="H23" s="68">
        <v>5.916634</v>
      </c>
      <c r="I23" s="69">
        <v>13140.88222059</v>
      </c>
      <c r="J23" s="69">
        <v>27022.24411765</v>
      </c>
    </row>
    <row r="24" spans="1:10" ht="15">
      <c r="A24" s="47">
        <v>1992</v>
      </c>
      <c r="B24" s="68">
        <v>36.57447681</v>
      </c>
      <c r="C24" s="69">
        <v>6808.5021398</v>
      </c>
      <c r="D24" s="70">
        <v>19547.20964337</v>
      </c>
      <c r="E24" s="68">
        <v>21.10120302</v>
      </c>
      <c r="F24" s="69">
        <v>12827.21803138</v>
      </c>
      <c r="G24" s="70">
        <v>22151.46171184</v>
      </c>
      <c r="H24" s="68">
        <v>4.0417768</v>
      </c>
      <c r="I24" s="69">
        <v>13445.08960057</v>
      </c>
      <c r="J24" s="69">
        <v>24565.0757204</v>
      </c>
    </row>
    <row r="25" spans="1:10" ht="15">
      <c r="A25" s="47">
        <v>1993</v>
      </c>
      <c r="B25" s="68">
        <v>35.48708396</v>
      </c>
      <c r="C25" s="69">
        <v>6256.81072022</v>
      </c>
      <c r="D25" s="70">
        <v>19514.1101385</v>
      </c>
      <c r="E25" s="68">
        <v>19.61102156</v>
      </c>
      <c r="F25" s="69">
        <v>15699.86842105</v>
      </c>
      <c r="G25" s="70">
        <v>23310.17306094</v>
      </c>
      <c r="H25" s="68">
        <v>5.82511695</v>
      </c>
      <c r="I25" s="69">
        <v>14441.40002078</v>
      </c>
      <c r="J25" s="69">
        <v>26515.42514543</v>
      </c>
    </row>
    <row r="26" spans="1:10" ht="15">
      <c r="A26" s="47">
        <v>1994</v>
      </c>
      <c r="B26" s="68">
        <v>34.82131069</v>
      </c>
      <c r="C26" s="69">
        <v>6191.68864865</v>
      </c>
      <c r="D26" s="70">
        <v>20182.64760811</v>
      </c>
      <c r="E26" s="68">
        <v>16.39735678</v>
      </c>
      <c r="F26" s="69">
        <v>16640.16324324</v>
      </c>
      <c r="G26" s="70">
        <v>24971.5317973</v>
      </c>
      <c r="H26" s="68">
        <v>4.87068852</v>
      </c>
      <c r="I26" s="69">
        <v>13438.70547973</v>
      </c>
      <c r="J26" s="69">
        <v>25924.47137838</v>
      </c>
    </row>
    <row r="27" spans="1:10" ht="15">
      <c r="A27" s="47">
        <v>1995</v>
      </c>
      <c r="B27" s="68">
        <v>33.85204386</v>
      </c>
      <c r="C27" s="69">
        <v>5783.64621639</v>
      </c>
      <c r="D27" s="70">
        <v>19446.25853115</v>
      </c>
      <c r="E27" s="68">
        <v>15.93499326</v>
      </c>
      <c r="F27" s="69">
        <v>14455.20344262</v>
      </c>
      <c r="G27" s="70">
        <v>24337.94632131</v>
      </c>
      <c r="H27" s="68">
        <v>4.87067656</v>
      </c>
      <c r="I27" s="69">
        <v>12609.47543607</v>
      </c>
      <c r="J27" s="69">
        <v>25085.93952787</v>
      </c>
    </row>
    <row r="28" spans="1:10" ht="15">
      <c r="A28" s="47">
        <v>1996</v>
      </c>
      <c r="B28" s="68">
        <v>35.67464046</v>
      </c>
      <c r="C28" s="69">
        <v>7255.08252712</v>
      </c>
      <c r="D28" s="70">
        <v>21022.07372049</v>
      </c>
      <c r="E28" s="68">
        <v>14.85411832</v>
      </c>
      <c r="F28" s="69">
        <v>15533.55201021</v>
      </c>
      <c r="G28" s="70">
        <v>25189.48206126</v>
      </c>
      <c r="H28" s="68">
        <v>3.62364857</v>
      </c>
      <c r="I28" s="69">
        <v>16355.9165284</v>
      </c>
      <c r="J28" s="69">
        <v>26724.56249521</v>
      </c>
    </row>
    <row r="29" spans="1:10" ht="15">
      <c r="A29" s="47">
        <v>1997</v>
      </c>
      <c r="B29" s="68">
        <v>34.4247205</v>
      </c>
      <c r="C29" s="69">
        <v>7145.74173425</v>
      </c>
      <c r="D29" s="70">
        <v>20933.30154086</v>
      </c>
      <c r="E29" s="68">
        <v>15.20937785</v>
      </c>
      <c r="F29" s="69">
        <v>14291.4834685</v>
      </c>
      <c r="G29" s="70">
        <v>23741.72691204</v>
      </c>
      <c r="H29" s="68">
        <v>4.4817118</v>
      </c>
      <c r="I29" s="69">
        <v>17399.88112289</v>
      </c>
      <c r="J29" s="69">
        <v>29587.83686837</v>
      </c>
    </row>
    <row r="30" spans="1:10" ht="15">
      <c r="A30" s="47">
        <v>1998</v>
      </c>
      <c r="B30" s="68">
        <v>33.36959281</v>
      </c>
      <c r="C30" s="69">
        <v>6681.864</v>
      </c>
      <c r="D30" s="70">
        <v>20306.19055215</v>
      </c>
      <c r="E30" s="68">
        <v>16.51865513</v>
      </c>
      <c r="F30" s="69">
        <v>14133.81136196</v>
      </c>
      <c r="G30" s="70">
        <v>23168.38251534</v>
      </c>
      <c r="H30" s="68">
        <v>4.61235997</v>
      </c>
      <c r="I30" s="69">
        <v>22575.44760736</v>
      </c>
      <c r="J30" s="69">
        <v>33489.84202454</v>
      </c>
    </row>
    <row r="31" spans="1:10" ht="15">
      <c r="A31" s="47">
        <v>1999</v>
      </c>
      <c r="B31" s="68">
        <v>37.44832505</v>
      </c>
      <c r="C31" s="69">
        <v>7238.11166065</v>
      </c>
      <c r="D31" s="70">
        <v>21460.18981949</v>
      </c>
      <c r="E31" s="68">
        <v>15.9448048</v>
      </c>
      <c r="F31" s="69">
        <v>14645.6534296</v>
      </c>
      <c r="G31" s="70">
        <v>24906.22592058</v>
      </c>
      <c r="H31" s="68">
        <v>3.38117156</v>
      </c>
      <c r="I31" s="69">
        <v>14214.89891697</v>
      </c>
      <c r="J31" s="69">
        <v>26784.31559567</v>
      </c>
    </row>
    <row r="32" spans="1:10" ht="15">
      <c r="A32" s="47">
        <v>2000</v>
      </c>
      <c r="B32" s="68">
        <v>33.5858156</v>
      </c>
      <c r="C32" s="69">
        <v>7391.687471</v>
      </c>
      <c r="D32" s="70">
        <v>21141.05669374</v>
      </c>
      <c r="E32" s="68">
        <v>16.27222503</v>
      </c>
      <c r="F32" s="69">
        <v>12624.00556845</v>
      </c>
      <c r="G32" s="70">
        <v>24014.67901392</v>
      </c>
      <c r="H32" s="68">
        <v>3.97508357</v>
      </c>
      <c r="I32" s="69">
        <v>15223.55408353</v>
      </c>
      <c r="J32" s="69">
        <v>27673.84115429</v>
      </c>
    </row>
    <row r="33" spans="1:10" ht="15">
      <c r="A33" s="47">
        <v>2001</v>
      </c>
      <c r="B33" s="68">
        <v>33.28064618</v>
      </c>
      <c r="C33" s="69">
        <v>7883.09797753</v>
      </c>
      <c r="D33" s="70">
        <v>21922.52008989</v>
      </c>
      <c r="E33" s="68">
        <v>18.4546196</v>
      </c>
      <c r="F33" s="69">
        <v>12304.60429213</v>
      </c>
      <c r="G33" s="70">
        <v>22643.79674157</v>
      </c>
      <c r="H33" s="68">
        <v>4.51259335</v>
      </c>
      <c r="I33" s="69">
        <v>18340.26876404</v>
      </c>
      <c r="J33" s="69">
        <v>29038.7588764</v>
      </c>
    </row>
    <row r="34" spans="1:10" ht="15">
      <c r="A34" s="47">
        <v>2002</v>
      </c>
      <c r="B34" s="68">
        <v>34.32631559</v>
      </c>
      <c r="C34" s="69">
        <v>6632.51806559</v>
      </c>
      <c r="D34" s="70">
        <v>21409.76831573</v>
      </c>
      <c r="E34" s="68">
        <v>17.29836834</v>
      </c>
      <c r="F34" s="69">
        <v>14326.23902168</v>
      </c>
      <c r="G34" s="70">
        <v>25021.83765425</v>
      </c>
      <c r="H34" s="68">
        <v>3.4751449</v>
      </c>
      <c r="I34" s="69">
        <v>14278.48489161</v>
      </c>
      <c r="J34" s="69">
        <v>26527.41925514</v>
      </c>
    </row>
    <row r="35" spans="1:10" ht="15">
      <c r="A35" s="47">
        <v>2003</v>
      </c>
      <c r="B35" s="68">
        <v>34.33316052</v>
      </c>
      <c r="C35" s="69">
        <v>7794.3821448</v>
      </c>
      <c r="D35" s="70">
        <v>21647.59734349</v>
      </c>
      <c r="E35" s="68">
        <v>14.56144596</v>
      </c>
      <c r="F35" s="69">
        <v>15580.96990746</v>
      </c>
      <c r="G35" s="70">
        <v>24942.02286336</v>
      </c>
      <c r="H35" s="68">
        <v>3.68167506</v>
      </c>
      <c r="I35" s="69">
        <v>17927.07893304</v>
      </c>
      <c r="J35" s="69">
        <v>30314.95028851</v>
      </c>
    </row>
    <row r="36" spans="1:10" ht="15">
      <c r="A36" s="47">
        <v>2004</v>
      </c>
      <c r="B36" s="68">
        <v>33.63736483</v>
      </c>
      <c r="C36" s="69">
        <v>6793.0690564</v>
      </c>
      <c r="D36" s="70">
        <v>20714.45770691</v>
      </c>
      <c r="E36" s="68">
        <v>15.40322622</v>
      </c>
      <c r="F36" s="69">
        <v>15722.18093832</v>
      </c>
      <c r="G36" s="70">
        <v>25662.7053242</v>
      </c>
      <c r="H36" s="68">
        <v>3.33628394</v>
      </c>
      <c r="I36" s="69">
        <v>18492.24354244</v>
      </c>
      <c r="J36" s="69">
        <v>31033.63279389</v>
      </c>
    </row>
    <row r="37" spans="1:10" ht="15">
      <c r="A37" s="47">
        <v>2005</v>
      </c>
      <c r="B37" s="68">
        <v>33.55736029</v>
      </c>
      <c r="C37" s="69">
        <v>7361.58354756</v>
      </c>
      <c r="D37" s="70">
        <v>22219.71300771</v>
      </c>
      <c r="E37" s="68">
        <v>17.21557458</v>
      </c>
      <c r="F37" s="69">
        <v>15336.63239075</v>
      </c>
      <c r="G37" s="70">
        <v>26033.01328535</v>
      </c>
      <c r="H37" s="68">
        <v>3.37769819</v>
      </c>
      <c r="I37" s="69">
        <v>17358.61400514</v>
      </c>
      <c r="J37" s="69">
        <v>26828.06430848</v>
      </c>
    </row>
    <row r="38" spans="1:10" ht="15">
      <c r="A38" s="47">
        <v>2006</v>
      </c>
      <c r="B38" s="68">
        <v>33.18248367</v>
      </c>
      <c r="C38" s="69">
        <v>6788.65715131</v>
      </c>
      <c r="D38" s="70">
        <v>21516.23248891</v>
      </c>
      <c r="E38" s="68">
        <v>17.16195805</v>
      </c>
      <c r="F38" s="69">
        <v>12937.4963036</v>
      </c>
      <c r="G38" s="70">
        <v>23514.4875998</v>
      </c>
      <c r="H38" s="68">
        <v>3.3348614</v>
      </c>
      <c r="I38" s="69">
        <v>14678.17762445</v>
      </c>
      <c r="J38" s="69">
        <v>30690.09350419</v>
      </c>
    </row>
    <row r="39" spans="1:10" ht="15">
      <c r="A39" s="47">
        <v>2007</v>
      </c>
      <c r="B39" s="68">
        <v>34.58109667</v>
      </c>
      <c r="C39" s="69">
        <v>6872.15865458</v>
      </c>
      <c r="D39" s="70">
        <v>21736.63782445</v>
      </c>
      <c r="E39" s="68">
        <v>15.41482566</v>
      </c>
      <c r="F39" s="69">
        <v>14775.14110736</v>
      </c>
      <c r="G39" s="70">
        <v>26024.86482491</v>
      </c>
      <c r="H39" s="68">
        <v>2.87885745</v>
      </c>
      <c r="I39" s="69">
        <v>17042.95346337</v>
      </c>
      <c r="J39" s="69">
        <v>31862.76360198</v>
      </c>
    </row>
    <row r="40" spans="1:10" ht="15">
      <c r="A40" s="47">
        <v>2008</v>
      </c>
      <c r="B40" s="68">
        <v>34.52192566</v>
      </c>
      <c r="C40" s="69">
        <v>7197.91056372</v>
      </c>
      <c r="D40" s="70">
        <v>22357.14644791</v>
      </c>
      <c r="E40" s="68">
        <v>16.77440386</v>
      </c>
      <c r="F40" s="69">
        <v>14177.70262551</v>
      </c>
      <c r="G40" s="70">
        <v>25276.66259626</v>
      </c>
      <c r="H40" s="68">
        <v>3.22744701</v>
      </c>
      <c r="I40" s="69">
        <v>13087.11011585</v>
      </c>
      <c r="J40" s="69">
        <v>24187.70597537</v>
      </c>
    </row>
    <row r="41" spans="1:10" ht="15">
      <c r="A41" s="47">
        <v>2009</v>
      </c>
      <c r="B41" s="68">
        <v>32.48111998</v>
      </c>
      <c r="C41" s="69">
        <v>7069.75571762</v>
      </c>
      <c r="D41" s="70">
        <v>22323.38984575</v>
      </c>
      <c r="E41" s="68">
        <v>15.87986697</v>
      </c>
      <c r="F41" s="69">
        <v>14604.1902148</v>
      </c>
      <c r="G41" s="70">
        <v>26553.07311781</v>
      </c>
      <c r="H41" s="68">
        <v>3.54548283</v>
      </c>
      <c r="I41" s="69">
        <v>14059.85221588</v>
      </c>
      <c r="J41" s="69">
        <v>26553.07311781</v>
      </c>
    </row>
    <row r="42" spans="1:10" ht="15">
      <c r="A42" s="47">
        <v>2010</v>
      </c>
      <c r="B42" s="68">
        <v>32.31911286</v>
      </c>
      <c r="C42" s="69">
        <v>6950.07925126</v>
      </c>
      <c r="D42" s="70">
        <v>22445.42765123</v>
      </c>
      <c r="E42" s="68">
        <v>16.96440863</v>
      </c>
      <c r="F42" s="69">
        <v>15161.42052164</v>
      </c>
      <c r="G42" s="70">
        <v>27543.02831189</v>
      </c>
      <c r="H42" s="68">
        <v>2.98787774</v>
      </c>
      <c r="I42" s="69">
        <v>16094.22888996</v>
      </c>
      <c r="J42" s="69">
        <v>27543.02831189</v>
      </c>
    </row>
    <row r="43" spans="1:10" ht="15">
      <c r="A43" s="47">
        <v>2011</v>
      </c>
      <c r="B43" s="68">
        <v>32.78983009</v>
      </c>
      <c r="C43" s="69">
        <v>6719.69559015</v>
      </c>
      <c r="D43" s="70">
        <v>23102.38955884</v>
      </c>
      <c r="E43" s="68">
        <v>17.32850794</v>
      </c>
      <c r="F43" s="69">
        <v>15223.97993993</v>
      </c>
      <c r="G43" s="70">
        <v>25835.30540222</v>
      </c>
      <c r="H43" s="68">
        <v>3.90423316</v>
      </c>
      <c r="I43" s="69">
        <v>14961.78917429</v>
      </c>
      <c r="J43" s="69">
        <v>27700.24294486</v>
      </c>
    </row>
    <row r="44" spans="1:10" ht="15">
      <c r="A44" s="47">
        <v>2012</v>
      </c>
      <c r="B44" s="68">
        <v>33.67434312</v>
      </c>
      <c r="C44" s="69">
        <v>6863.45009108</v>
      </c>
      <c r="D44" s="70">
        <v>22461.16038139</v>
      </c>
      <c r="E44" s="68">
        <v>16.08825255</v>
      </c>
      <c r="F44" s="69">
        <v>13939.04318497</v>
      </c>
      <c r="G44" s="70">
        <v>26211.09993115</v>
      </c>
      <c r="H44" s="68">
        <v>3.8296072</v>
      </c>
      <c r="I44" s="69">
        <v>17345.81023017</v>
      </c>
      <c r="J44" s="69">
        <v>29948.56048074</v>
      </c>
    </row>
    <row r="45" spans="1:10" ht="15">
      <c r="A45" s="47">
        <v>2013</v>
      </c>
      <c r="B45" s="68">
        <v>34.75507449</v>
      </c>
      <c r="C45" s="69">
        <v>6867.7511306</v>
      </c>
      <c r="D45" s="70">
        <v>22762.7114482</v>
      </c>
      <c r="E45" s="68">
        <v>13.85353729</v>
      </c>
      <c r="F45" s="69">
        <v>17169.3778265</v>
      </c>
      <c r="G45" s="70">
        <v>26980.45087022</v>
      </c>
      <c r="H45" s="68">
        <v>3.98844497</v>
      </c>
      <c r="I45" s="69">
        <v>15329.80163081</v>
      </c>
      <c r="J45" s="69">
        <v>30495.06339078</v>
      </c>
    </row>
    <row r="46" spans="1:10" ht="18">
      <c r="A46" s="194" t="s">
        <v>845</v>
      </c>
      <c r="B46" s="194"/>
      <c r="C46" s="194"/>
      <c r="D46" s="194"/>
      <c r="E46" s="194"/>
      <c r="F46" s="194"/>
      <c r="G46" s="194"/>
      <c r="H46" s="194"/>
      <c r="I46" s="194"/>
      <c r="J46" s="194"/>
    </row>
    <row r="47" spans="1:10" ht="15">
      <c r="A47" s="47">
        <v>2014</v>
      </c>
      <c r="B47" s="68">
        <v>37.12794226</v>
      </c>
      <c r="C47" s="69">
        <v>7809.65415389</v>
      </c>
      <c r="D47" s="70">
        <v>24089.77935161</v>
      </c>
      <c r="E47" s="68">
        <v>9.46824849</v>
      </c>
      <c r="F47" s="69">
        <v>16820.79356222</v>
      </c>
      <c r="G47" s="70">
        <v>28714.4963435</v>
      </c>
      <c r="H47" s="68">
        <v>12.19413337</v>
      </c>
      <c r="I47" s="69">
        <v>18689.10313288</v>
      </c>
      <c r="J47" s="69">
        <v>32824.57715142</v>
      </c>
    </row>
    <row r="48" spans="1:10" ht="15">
      <c r="A48" s="51">
        <v>2015</v>
      </c>
      <c r="B48" s="71">
        <v>36.80119278</v>
      </c>
      <c r="C48" s="72">
        <v>7500</v>
      </c>
      <c r="D48" s="73">
        <v>24619</v>
      </c>
      <c r="E48" s="71">
        <v>10.0032685</v>
      </c>
      <c r="F48" s="72">
        <v>16470</v>
      </c>
      <c r="G48" s="73">
        <v>29025</v>
      </c>
      <c r="H48" s="71">
        <v>9.81965361</v>
      </c>
      <c r="I48" s="72">
        <v>20982</v>
      </c>
      <c r="J48" s="72">
        <v>34301.5</v>
      </c>
    </row>
    <row r="49" spans="1:10" ht="48" customHeight="1">
      <c r="A49" s="192" t="s">
        <v>843</v>
      </c>
      <c r="B49" s="193"/>
      <c r="C49" s="193"/>
      <c r="D49" s="193"/>
      <c r="E49" s="193"/>
      <c r="F49" s="193"/>
      <c r="G49" s="193"/>
      <c r="H49" s="193"/>
      <c r="I49" s="193"/>
      <c r="J49" s="193"/>
    </row>
    <row r="50" spans="1:10" ht="31.5" customHeight="1">
      <c r="A50" s="184" t="s">
        <v>860</v>
      </c>
      <c r="B50" s="185"/>
      <c r="C50" s="185"/>
      <c r="D50" s="185"/>
      <c r="E50" s="185"/>
      <c r="F50" s="185"/>
      <c r="G50" s="185"/>
      <c r="H50" s="185"/>
      <c r="I50" s="185"/>
      <c r="J50" s="185"/>
    </row>
    <row r="51" spans="1:10" ht="31.5" customHeight="1">
      <c r="A51" s="186" t="s">
        <v>844</v>
      </c>
      <c r="B51" s="186"/>
      <c r="C51" s="186"/>
      <c r="D51" s="186"/>
      <c r="E51" s="186"/>
      <c r="F51" s="186"/>
      <c r="G51" s="186"/>
      <c r="H51" s="186"/>
      <c r="I51" s="186"/>
      <c r="J51" s="186"/>
    </row>
    <row r="52" spans="1:10" ht="31.5" customHeight="1">
      <c r="A52" s="195" t="s">
        <v>868</v>
      </c>
      <c r="B52" s="185"/>
      <c r="C52" s="185"/>
      <c r="D52" s="185"/>
      <c r="E52" s="185"/>
      <c r="F52" s="185"/>
      <c r="G52" s="185"/>
      <c r="H52" s="185"/>
      <c r="I52" s="185"/>
      <c r="J52" s="185"/>
    </row>
    <row r="53" spans="1:10" ht="15">
      <c r="A53" s="161" t="s">
        <v>92</v>
      </c>
      <c r="B53" s="161"/>
      <c r="C53" s="161"/>
      <c r="D53" s="161"/>
      <c r="E53" s="161"/>
      <c r="F53" s="161"/>
      <c r="G53" s="161"/>
      <c r="H53" s="161"/>
      <c r="I53" s="161"/>
      <c r="J53" s="161"/>
    </row>
  </sheetData>
  <sheetProtection/>
  <mergeCells count="11">
    <mergeCell ref="A53:J53"/>
    <mergeCell ref="A52:J52"/>
    <mergeCell ref="C5:D5"/>
    <mergeCell ref="F5:G5"/>
    <mergeCell ref="I5:J5"/>
    <mergeCell ref="A2:J2"/>
    <mergeCell ref="A3:J3"/>
    <mergeCell ref="A49:J49"/>
    <mergeCell ref="A50:J50"/>
    <mergeCell ref="A51:J51"/>
    <mergeCell ref="A46:J46"/>
  </mergeCells>
  <printOptions/>
  <pageMargins left="0.75" right="0.75" top="1" bottom="1" header="0.3" footer="0.3"/>
  <pageSetup fitToHeight="1" fitToWidth="1" horizontalDpi="600" verticalDpi="600" orientation="portrait" scale="74"/>
</worksheet>
</file>

<file path=xl/worksheets/sheet19.xml><?xml version="1.0" encoding="utf-8"?>
<worksheet xmlns="http://schemas.openxmlformats.org/spreadsheetml/2006/main" xmlns:r="http://schemas.openxmlformats.org/officeDocument/2006/relationships">
  <sheetPr>
    <pageSetUpPr fitToPage="1"/>
  </sheetPr>
  <dimension ref="A1:J53"/>
  <sheetViews>
    <sheetView zoomScaleSheetLayoutView="100" zoomScalePageLayoutView="0" workbookViewId="0" topLeftCell="A1">
      <selection activeCell="A1" sqref="A1"/>
    </sheetView>
  </sheetViews>
  <sheetFormatPr defaultColWidth="8.421875" defaultRowHeight="15"/>
  <cols>
    <col min="1" max="1" width="9.421875" style="30" customWidth="1"/>
    <col min="2" max="2" width="13.00390625" style="30" customWidth="1"/>
    <col min="3" max="3" width="9.421875" style="30" customWidth="1"/>
    <col min="4" max="4" width="14.00390625" style="55" bestFit="1" customWidth="1"/>
    <col min="5" max="5" width="13.00390625" style="30" customWidth="1"/>
    <col min="6" max="6" width="10.421875" style="30" bestFit="1" customWidth="1"/>
    <col min="7" max="7" width="14.00390625" style="55" bestFit="1" customWidth="1"/>
    <col min="8" max="8" width="13.00390625" style="30" customWidth="1"/>
    <col min="9" max="9" width="10.421875" style="30" bestFit="1" customWidth="1"/>
    <col min="10" max="10" width="14.00390625" style="56" bestFit="1" customWidth="1"/>
    <col min="11" max="16384" width="8.421875" style="30" customWidth="1"/>
  </cols>
  <sheetData>
    <row r="1" spans="1:4" ht="15">
      <c r="A1" s="2" t="s">
        <v>44</v>
      </c>
      <c r="B1" s="2"/>
      <c r="C1" s="2"/>
      <c r="D1" s="3"/>
    </row>
    <row r="2" spans="1:10" ht="15" customHeight="1">
      <c r="A2" s="197" t="s">
        <v>204</v>
      </c>
      <c r="B2" s="197"/>
      <c r="C2" s="197"/>
      <c r="D2" s="197"/>
      <c r="E2" s="197"/>
      <c r="F2" s="197"/>
      <c r="G2" s="197"/>
      <c r="H2" s="197"/>
      <c r="I2" s="197"/>
      <c r="J2" s="197"/>
    </row>
    <row r="3" spans="1:10" ht="15" customHeight="1">
      <c r="A3" s="187" t="s">
        <v>205</v>
      </c>
      <c r="B3" s="187"/>
      <c r="C3" s="187"/>
      <c r="D3" s="187"/>
      <c r="E3" s="187"/>
      <c r="F3" s="187"/>
      <c r="G3" s="187"/>
      <c r="H3" s="187"/>
      <c r="I3" s="187"/>
      <c r="J3" s="187"/>
    </row>
    <row r="4" spans="1:10" ht="30">
      <c r="A4" s="75"/>
      <c r="B4" s="57" t="s">
        <v>11</v>
      </c>
      <c r="C4" s="58"/>
      <c r="D4" s="59"/>
      <c r="E4" s="57" t="s">
        <v>6</v>
      </c>
      <c r="F4" s="58"/>
      <c r="G4" s="60"/>
      <c r="H4" s="58" t="s">
        <v>12</v>
      </c>
      <c r="I4" s="58"/>
      <c r="J4" s="61"/>
    </row>
    <row r="5" spans="1:10" ht="15">
      <c r="A5" s="47"/>
      <c r="B5" s="62"/>
      <c r="C5" s="182" t="s">
        <v>174</v>
      </c>
      <c r="D5" s="188"/>
      <c r="E5" s="62"/>
      <c r="F5" s="189" t="s">
        <v>174</v>
      </c>
      <c r="G5" s="190"/>
      <c r="H5" s="63"/>
      <c r="I5" s="189" t="s">
        <v>174</v>
      </c>
      <c r="J5" s="191"/>
    </row>
    <row r="6" spans="1:10" ht="45">
      <c r="A6" s="64" t="s">
        <v>0</v>
      </c>
      <c r="B6" s="65" t="s">
        <v>7</v>
      </c>
      <c r="C6" s="66" t="s">
        <v>8</v>
      </c>
      <c r="D6" s="67" t="s">
        <v>9</v>
      </c>
      <c r="E6" s="65" t="s">
        <v>7</v>
      </c>
      <c r="F6" s="66" t="s">
        <v>8</v>
      </c>
      <c r="G6" s="67" t="s">
        <v>9</v>
      </c>
      <c r="H6" s="65" t="s">
        <v>7</v>
      </c>
      <c r="I6" s="66" t="s">
        <v>8</v>
      </c>
      <c r="J6" s="89" t="s">
        <v>9</v>
      </c>
    </row>
    <row r="7" spans="1:10" ht="15">
      <c r="A7" s="47">
        <v>1975</v>
      </c>
      <c r="B7" s="25">
        <f>27.95743048/100</f>
        <v>0.2795743048</v>
      </c>
      <c r="C7" s="11">
        <v>10738.71</v>
      </c>
      <c r="D7" s="12">
        <v>21147.95708955</v>
      </c>
      <c r="E7" s="25">
        <f>29.81126061/100</f>
        <v>0.2981126061</v>
      </c>
      <c r="F7" s="11">
        <v>17808.80597015</v>
      </c>
      <c r="G7" s="12">
        <v>26308.0586194</v>
      </c>
      <c r="H7" s="25">
        <f>6.00259309/100</f>
        <v>0.0600259309</v>
      </c>
      <c r="I7" s="11">
        <v>18912.9519403</v>
      </c>
      <c r="J7" s="11">
        <v>31951.22401119</v>
      </c>
    </row>
    <row r="8" spans="1:10" ht="15">
      <c r="A8" s="47">
        <v>1976</v>
      </c>
      <c r="B8" s="68">
        <v>31.33586838</v>
      </c>
      <c r="C8" s="69">
        <v>9243.02112676</v>
      </c>
      <c r="D8" s="70">
        <v>19956.52288732</v>
      </c>
      <c r="E8" s="68">
        <v>30.07135284</v>
      </c>
      <c r="F8" s="69">
        <v>18649.89580986</v>
      </c>
      <c r="G8" s="70">
        <v>26220.77038732</v>
      </c>
      <c r="H8" s="68">
        <v>5.6376915</v>
      </c>
      <c r="I8" s="69">
        <v>22076.11568662</v>
      </c>
      <c r="J8" s="69">
        <v>29380.20306338</v>
      </c>
    </row>
    <row r="9" spans="1:10" ht="15">
      <c r="A9" s="47">
        <v>1977</v>
      </c>
      <c r="B9" s="68">
        <v>27.45206271</v>
      </c>
      <c r="C9" s="69">
        <v>10732.81285008</v>
      </c>
      <c r="D9" s="70">
        <v>22417.03255354</v>
      </c>
      <c r="E9" s="68">
        <v>31.26558289</v>
      </c>
      <c r="F9" s="69">
        <v>18481.66784185</v>
      </c>
      <c r="G9" s="70">
        <v>27323.46128501</v>
      </c>
      <c r="H9" s="68">
        <v>7.16090036</v>
      </c>
      <c r="I9" s="69">
        <v>18782.42248764</v>
      </c>
      <c r="J9" s="69">
        <v>31683.42079077</v>
      </c>
    </row>
    <row r="10" spans="1:10" ht="15">
      <c r="A10" s="47">
        <v>1978</v>
      </c>
      <c r="B10" s="68">
        <v>26.6437049</v>
      </c>
      <c r="C10" s="69">
        <v>10595.96641104</v>
      </c>
      <c r="D10" s="70">
        <v>21049.18923313</v>
      </c>
      <c r="E10" s="68">
        <v>32.15391786</v>
      </c>
      <c r="F10" s="69">
        <v>15372.38650307</v>
      </c>
      <c r="G10" s="70">
        <v>27450.69018405</v>
      </c>
      <c r="H10" s="68">
        <v>4.8871445</v>
      </c>
      <c r="I10" s="69">
        <v>16274.59918712</v>
      </c>
      <c r="J10" s="69">
        <v>30364.12343558</v>
      </c>
    </row>
    <row r="11" spans="1:10" ht="15">
      <c r="A11" s="47">
        <v>1979</v>
      </c>
      <c r="B11" s="68">
        <v>24.94057038</v>
      </c>
      <c r="C11" s="69">
        <v>8687.34738589</v>
      </c>
      <c r="D11" s="70">
        <v>19777.57809129</v>
      </c>
      <c r="E11" s="68">
        <v>32.80210385</v>
      </c>
      <c r="F11" s="69">
        <v>16503.31950207</v>
      </c>
      <c r="G11" s="70">
        <v>25230.27485477</v>
      </c>
      <c r="H11" s="68">
        <v>6.19394815</v>
      </c>
      <c r="I11" s="69">
        <v>16635.34605809</v>
      </c>
      <c r="J11" s="69">
        <v>27560.54356846</v>
      </c>
    </row>
    <row r="12" spans="1:10" ht="15">
      <c r="A12" s="47">
        <v>1980</v>
      </c>
      <c r="B12" s="68">
        <v>27.33962916</v>
      </c>
      <c r="C12" s="69">
        <v>9200.69241838</v>
      </c>
      <c r="D12" s="70">
        <v>19910.54655381</v>
      </c>
      <c r="E12" s="68">
        <v>34.45201248</v>
      </c>
      <c r="F12" s="69">
        <v>15455.20106409</v>
      </c>
      <c r="G12" s="70">
        <v>24585.19661427</v>
      </c>
      <c r="H12" s="68">
        <v>7.29090014</v>
      </c>
      <c r="I12" s="69">
        <v>18525.46505441</v>
      </c>
      <c r="J12" s="69">
        <v>31020.05441354</v>
      </c>
    </row>
    <row r="13" spans="1:10" ht="15">
      <c r="A13" s="47">
        <v>1981</v>
      </c>
      <c r="B13" s="68">
        <v>26.3268415</v>
      </c>
      <c r="C13" s="69">
        <v>9218.90728477</v>
      </c>
      <c r="D13" s="70">
        <v>20481.77801324</v>
      </c>
      <c r="E13" s="68">
        <v>36.74493775</v>
      </c>
      <c r="F13" s="69">
        <v>13971.91248344</v>
      </c>
      <c r="G13" s="70">
        <v>23982.32880795</v>
      </c>
      <c r="H13" s="68">
        <v>5.42858432</v>
      </c>
      <c r="I13" s="69">
        <v>20924.28556291</v>
      </c>
      <c r="J13" s="69">
        <v>27399.90943709</v>
      </c>
    </row>
    <row r="14" spans="1:10" ht="15">
      <c r="A14" s="47">
        <v>1982</v>
      </c>
      <c r="B14" s="68">
        <v>27.1043868</v>
      </c>
      <c r="C14" s="69">
        <v>8049.72717526</v>
      </c>
      <c r="D14" s="70">
        <v>20676.62959794</v>
      </c>
      <c r="E14" s="68">
        <v>37.03330227</v>
      </c>
      <c r="F14" s="69">
        <v>14761.11340206</v>
      </c>
      <c r="G14" s="70">
        <v>24994.25526804</v>
      </c>
      <c r="H14" s="68">
        <v>4.40544666</v>
      </c>
      <c r="I14" s="69">
        <v>15495.47879381</v>
      </c>
      <c r="J14" s="69">
        <v>28845.6757732</v>
      </c>
    </row>
    <row r="15" spans="1:10" ht="15">
      <c r="A15" s="47">
        <v>1983</v>
      </c>
      <c r="B15" s="68">
        <v>24.16356895</v>
      </c>
      <c r="C15" s="69">
        <v>8634.13869347</v>
      </c>
      <c r="D15" s="70">
        <v>21040.91632161</v>
      </c>
      <c r="E15" s="68">
        <v>38.42134061</v>
      </c>
      <c r="F15" s="69">
        <v>17388.1959799</v>
      </c>
      <c r="G15" s="70">
        <v>27914.65007035</v>
      </c>
      <c r="H15" s="68">
        <v>6.76299188</v>
      </c>
      <c r="I15" s="69">
        <v>14390.23115578</v>
      </c>
      <c r="J15" s="69">
        <v>26181.82640201</v>
      </c>
    </row>
    <row r="16" spans="1:10" ht="15">
      <c r="A16" s="47">
        <v>1984</v>
      </c>
      <c r="B16" s="68">
        <v>25.82336171</v>
      </c>
      <c r="C16" s="69">
        <v>9204.93731919</v>
      </c>
      <c r="D16" s="70">
        <v>22128.66931533</v>
      </c>
      <c r="E16" s="68">
        <v>35.90070422</v>
      </c>
      <c r="F16" s="69">
        <v>16872.65010608</v>
      </c>
      <c r="G16" s="70">
        <v>27614.81195757</v>
      </c>
      <c r="H16" s="68">
        <v>7.03252782</v>
      </c>
      <c r="I16" s="69">
        <v>18575.56351013</v>
      </c>
      <c r="J16" s="69">
        <v>30900.97458052</v>
      </c>
    </row>
    <row r="17" spans="1:10" ht="15">
      <c r="A17" s="47">
        <v>1985</v>
      </c>
      <c r="B17" s="68">
        <v>28.01313706</v>
      </c>
      <c r="C17" s="69">
        <v>8095.06226766</v>
      </c>
      <c r="D17" s="70">
        <v>21059.35993494</v>
      </c>
      <c r="E17" s="68">
        <v>34.73590009</v>
      </c>
      <c r="F17" s="69">
        <v>17299.03717472</v>
      </c>
      <c r="G17" s="70">
        <v>28063.25216543</v>
      </c>
      <c r="H17" s="68">
        <v>7.26166834</v>
      </c>
      <c r="I17" s="69">
        <v>17798.04786245</v>
      </c>
      <c r="J17" s="69">
        <v>30194.58225836</v>
      </c>
    </row>
    <row r="18" spans="1:10" ht="15">
      <c r="A18" s="47">
        <v>1986</v>
      </c>
      <c r="B18" s="68">
        <v>29.62470623</v>
      </c>
      <c r="C18" s="69">
        <v>7845.63287671</v>
      </c>
      <c r="D18" s="70">
        <v>20720.09849315</v>
      </c>
      <c r="E18" s="68">
        <v>31.62722274</v>
      </c>
      <c r="F18" s="69">
        <v>15983.29764384</v>
      </c>
      <c r="G18" s="70">
        <v>26370.04383562</v>
      </c>
      <c r="H18" s="68">
        <v>6.82928658</v>
      </c>
      <c r="I18" s="69">
        <v>18502.61753425</v>
      </c>
      <c r="J18" s="69">
        <v>31787.88920548</v>
      </c>
    </row>
    <row r="19" spans="1:10" ht="15">
      <c r="A19" s="47">
        <v>1987</v>
      </c>
      <c r="B19" s="68">
        <v>28.86990544</v>
      </c>
      <c r="C19" s="69">
        <v>9999.66808811</v>
      </c>
      <c r="D19" s="70">
        <v>23127.91189427</v>
      </c>
      <c r="E19" s="68">
        <v>34.53029843</v>
      </c>
      <c r="F19" s="69">
        <v>17989.31037885</v>
      </c>
      <c r="G19" s="70">
        <v>28098.3104141</v>
      </c>
      <c r="H19" s="68">
        <v>7.11617891</v>
      </c>
      <c r="I19" s="69">
        <v>23296.11488987</v>
      </c>
      <c r="J19" s="69">
        <v>35675.85536564</v>
      </c>
    </row>
    <row r="20" spans="1:10" ht="15">
      <c r="A20" s="47">
        <v>1988</v>
      </c>
      <c r="B20" s="68">
        <v>26.7139245</v>
      </c>
      <c r="C20" s="69">
        <v>9201.71949153</v>
      </c>
      <c r="D20" s="70">
        <v>22245.91525424</v>
      </c>
      <c r="E20" s="68">
        <v>31.98720129</v>
      </c>
      <c r="F20" s="69">
        <v>19754.37274576</v>
      </c>
      <c r="G20" s="70">
        <v>29320.11630508</v>
      </c>
      <c r="H20" s="68">
        <v>7.25466522</v>
      </c>
      <c r="I20" s="69">
        <v>17373.04863559</v>
      </c>
      <c r="J20" s="69">
        <v>28253.32355085</v>
      </c>
    </row>
    <row r="21" spans="1:10" ht="15">
      <c r="A21" s="47">
        <v>1989</v>
      </c>
      <c r="B21" s="68">
        <v>26.81918797</v>
      </c>
      <c r="C21" s="69">
        <v>10605.0650282</v>
      </c>
      <c r="D21" s="70">
        <v>24058.01787268</v>
      </c>
      <c r="E21" s="68">
        <v>30.12479021</v>
      </c>
      <c r="F21" s="69">
        <v>18816.05825947</v>
      </c>
      <c r="G21" s="70">
        <v>28855.77621273</v>
      </c>
      <c r="H21" s="68">
        <v>10.09733998</v>
      </c>
      <c r="I21" s="69">
        <v>16345.06849315</v>
      </c>
      <c r="J21" s="69">
        <v>31536.36744561</v>
      </c>
    </row>
    <row r="22" spans="1:10" ht="15">
      <c r="A22" s="47">
        <v>1990</v>
      </c>
      <c r="B22" s="68">
        <v>33.49093912</v>
      </c>
      <c r="C22" s="69">
        <v>9185.45034642</v>
      </c>
      <c r="D22" s="70">
        <v>23140.90505774</v>
      </c>
      <c r="E22" s="68">
        <v>28.78124722</v>
      </c>
      <c r="F22" s="69">
        <v>17975.92632794</v>
      </c>
      <c r="G22" s="70">
        <v>28291.18706697</v>
      </c>
      <c r="H22" s="68">
        <v>7.47606135</v>
      </c>
      <c r="I22" s="69">
        <v>17638.82030023</v>
      </c>
      <c r="J22" s="69">
        <v>30974.25711316</v>
      </c>
    </row>
    <row r="23" spans="1:10" ht="15">
      <c r="A23" s="47">
        <v>1991</v>
      </c>
      <c r="B23" s="68">
        <v>34.01442328</v>
      </c>
      <c r="C23" s="69">
        <v>11580.96176471</v>
      </c>
      <c r="D23" s="70">
        <v>24341.076</v>
      </c>
      <c r="E23" s="68">
        <v>30.95813229</v>
      </c>
      <c r="F23" s="69">
        <v>15039.45807353</v>
      </c>
      <c r="G23" s="70">
        <v>26521.27978676</v>
      </c>
      <c r="H23" s="68">
        <v>7.44820226</v>
      </c>
      <c r="I23" s="69">
        <v>17546.91176471</v>
      </c>
      <c r="J23" s="69">
        <v>31584.44117647</v>
      </c>
    </row>
    <row r="24" spans="1:10" ht="15">
      <c r="A24" s="47">
        <v>1992</v>
      </c>
      <c r="B24" s="68">
        <v>36.56999062</v>
      </c>
      <c r="C24" s="69">
        <v>11063.81597718</v>
      </c>
      <c r="D24" s="70">
        <v>23278.26881598</v>
      </c>
      <c r="E24" s="68">
        <v>28.44819028</v>
      </c>
      <c r="F24" s="69">
        <v>17021.2553495</v>
      </c>
      <c r="G24" s="70">
        <v>27361.66797432</v>
      </c>
      <c r="H24" s="68">
        <v>7.98018848</v>
      </c>
      <c r="I24" s="69">
        <v>16627.21328816</v>
      </c>
      <c r="J24" s="69">
        <v>31366.76935806</v>
      </c>
    </row>
    <row r="25" spans="1:10" ht="15">
      <c r="A25" s="47">
        <v>1993</v>
      </c>
      <c r="B25" s="68">
        <v>33.78294179</v>
      </c>
      <c r="C25" s="69">
        <v>10461.07022161</v>
      </c>
      <c r="D25" s="70">
        <v>24458.74238227</v>
      </c>
      <c r="E25" s="68">
        <v>30.16089055</v>
      </c>
      <c r="F25" s="69">
        <v>17848.27146814</v>
      </c>
      <c r="G25" s="70">
        <v>26746.79162742</v>
      </c>
      <c r="H25" s="68">
        <v>5.22582078</v>
      </c>
      <c r="I25" s="69">
        <v>17517.74792244</v>
      </c>
      <c r="J25" s="69">
        <v>31760.00750693</v>
      </c>
    </row>
    <row r="26" spans="1:10" ht="15">
      <c r="A26" s="47">
        <v>1994</v>
      </c>
      <c r="B26" s="68">
        <v>34.70000302</v>
      </c>
      <c r="C26" s="69">
        <v>10235.6352973</v>
      </c>
      <c r="D26" s="70">
        <v>23713.84504054</v>
      </c>
      <c r="E26" s="68">
        <v>25.19327854</v>
      </c>
      <c r="F26" s="69">
        <v>17172.26148649</v>
      </c>
      <c r="G26" s="70">
        <v>29033.21505405</v>
      </c>
      <c r="H26" s="68">
        <v>7.98905857</v>
      </c>
      <c r="I26" s="69">
        <v>25395.59797297</v>
      </c>
      <c r="J26" s="69">
        <v>39057.62347297</v>
      </c>
    </row>
    <row r="27" spans="1:10" ht="15">
      <c r="A27" s="47">
        <v>1995</v>
      </c>
      <c r="B27" s="68">
        <v>31.54628406</v>
      </c>
      <c r="C27" s="69">
        <v>11154.1748459</v>
      </c>
      <c r="D27" s="70">
        <v>26560.01819016</v>
      </c>
      <c r="E27" s="68">
        <v>26.4674013</v>
      </c>
      <c r="F27" s="69">
        <v>16562.25961967</v>
      </c>
      <c r="G27" s="70">
        <v>26954.35770492</v>
      </c>
      <c r="H27" s="68">
        <v>6.5851917</v>
      </c>
      <c r="I27" s="69">
        <v>24255.00983607</v>
      </c>
      <c r="J27" s="69">
        <v>36930.20852459</v>
      </c>
    </row>
    <row r="28" spans="1:10" ht="15">
      <c r="A28" s="47">
        <v>1996</v>
      </c>
      <c r="B28" s="68">
        <v>34.26391773</v>
      </c>
      <c r="C28" s="69">
        <v>10233.86955967</v>
      </c>
      <c r="D28" s="70">
        <v>24223.20375239</v>
      </c>
      <c r="E28" s="68">
        <v>25.88968857</v>
      </c>
      <c r="F28" s="69">
        <v>18274.76707084</v>
      </c>
      <c r="G28" s="70">
        <v>30395.50633057</v>
      </c>
      <c r="H28" s="68">
        <v>6.53545502</v>
      </c>
      <c r="I28" s="69">
        <v>19164.90051691</v>
      </c>
      <c r="J28" s="69">
        <v>33501.45528398</v>
      </c>
    </row>
    <row r="29" spans="1:10" ht="15">
      <c r="A29" s="47">
        <v>1997</v>
      </c>
      <c r="B29" s="68">
        <v>29.22400521</v>
      </c>
      <c r="C29" s="69">
        <v>9816.46270742</v>
      </c>
      <c r="D29" s="70">
        <v>23872.73217717</v>
      </c>
      <c r="E29" s="68">
        <v>29.58370824</v>
      </c>
      <c r="F29" s="69">
        <v>18608.70243294</v>
      </c>
      <c r="G29" s="70">
        <v>29901.95176544</v>
      </c>
      <c r="H29" s="68">
        <v>7.34578902</v>
      </c>
      <c r="I29" s="69">
        <v>21621.82353088</v>
      </c>
      <c r="J29" s="69">
        <v>35649.80777293</v>
      </c>
    </row>
    <row r="30" spans="1:10" ht="15">
      <c r="A30" s="47">
        <v>1998</v>
      </c>
      <c r="B30" s="68">
        <v>33.40739791</v>
      </c>
      <c r="C30" s="69">
        <v>10681.61256442</v>
      </c>
      <c r="D30" s="70">
        <v>24486.01564417</v>
      </c>
      <c r="E30" s="68">
        <v>25.74405099</v>
      </c>
      <c r="F30" s="69">
        <v>21521.34110429</v>
      </c>
      <c r="G30" s="70">
        <v>32180.99311656</v>
      </c>
      <c r="H30" s="68">
        <v>6.71680117</v>
      </c>
      <c r="I30" s="69">
        <v>27052.47217178</v>
      </c>
      <c r="J30" s="69">
        <v>40162.92180368</v>
      </c>
    </row>
    <row r="31" spans="1:10" ht="15">
      <c r="A31" s="47">
        <v>1999</v>
      </c>
      <c r="B31" s="68">
        <v>33.29139093</v>
      </c>
      <c r="C31" s="69">
        <v>11311.61350181</v>
      </c>
      <c r="D31" s="70">
        <v>26050.59707581</v>
      </c>
      <c r="E31" s="68">
        <v>25.88341211</v>
      </c>
      <c r="F31" s="69">
        <v>20676.2166065</v>
      </c>
      <c r="G31" s="70">
        <v>30870.7400722</v>
      </c>
      <c r="H31" s="68">
        <v>4.7370731</v>
      </c>
      <c r="I31" s="69">
        <v>21401.3200361</v>
      </c>
      <c r="J31" s="69">
        <v>31436.46433213</v>
      </c>
    </row>
    <row r="32" spans="1:10" ht="15">
      <c r="A32" s="47">
        <v>2000</v>
      </c>
      <c r="B32" s="68">
        <v>29.28736906</v>
      </c>
      <c r="C32" s="69">
        <v>11627.37354988</v>
      </c>
      <c r="D32" s="70">
        <v>26294.47475638</v>
      </c>
      <c r="E32" s="68">
        <v>26.16656339</v>
      </c>
      <c r="F32" s="69">
        <v>18271.58700696</v>
      </c>
      <c r="G32" s="70">
        <v>29772.99734339</v>
      </c>
      <c r="H32" s="68">
        <v>6.30364062</v>
      </c>
      <c r="I32" s="69">
        <v>25967.80092807</v>
      </c>
      <c r="J32" s="69">
        <v>38000.74834107</v>
      </c>
    </row>
    <row r="33" spans="1:10" ht="15">
      <c r="A33" s="47">
        <v>2001</v>
      </c>
      <c r="B33" s="68">
        <v>33.175743</v>
      </c>
      <c r="C33" s="69">
        <v>11962.73524719</v>
      </c>
      <c r="D33" s="70">
        <v>26535.74120225</v>
      </c>
      <c r="E33" s="68">
        <v>23.69430264</v>
      </c>
      <c r="F33" s="69">
        <v>19305.54606742</v>
      </c>
      <c r="G33" s="70">
        <v>32087.42635955</v>
      </c>
      <c r="H33" s="68">
        <v>6.49342039</v>
      </c>
      <c r="I33" s="69">
        <v>22402.47741573</v>
      </c>
      <c r="J33" s="69">
        <v>34540.83950562</v>
      </c>
    </row>
    <row r="34" spans="1:10" ht="15">
      <c r="A34" s="47">
        <v>2002</v>
      </c>
      <c r="B34" s="68">
        <v>33.63249259</v>
      </c>
      <c r="C34" s="69">
        <v>11938.53251807</v>
      </c>
      <c r="D34" s="70">
        <v>25961.00221234</v>
      </c>
      <c r="E34" s="68">
        <v>22.64754288</v>
      </c>
      <c r="F34" s="69">
        <v>23877.06503613</v>
      </c>
      <c r="G34" s="70">
        <v>34287.46539188</v>
      </c>
      <c r="H34" s="68">
        <v>5.76914936</v>
      </c>
      <c r="I34" s="69">
        <v>26356.30028905</v>
      </c>
      <c r="J34" s="69">
        <v>40567.13349639</v>
      </c>
    </row>
    <row r="35" spans="1:10" ht="15">
      <c r="A35" s="47">
        <v>2003</v>
      </c>
      <c r="B35" s="68">
        <v>32.73501847</v>
      </c>
      <c r="C35" s="69">
        <v>12751.60918889</v>
      </c>
      <c r="D35" s="70">
        <v>28374.14913446</v>
      </c>
      <c r="E35" s="68">
        <v>23.99868003</v>
      </c>
      <c r="F35" s="69">
        <v>22032.12019597</v>
      </c>
      <c r="G35" s="70">
        <v>33196.27355471</v>
      </c>
      <c r="H35" s="68">
        <v>6.11139009</v>
      </c>
      <c r="I35" s="69">
        <v>22603.70821992</v>
      </c>
      <c r="J35" s="69">
        <v>35422.2191889</v>
      </c>
    </row>
    <row r="36" spans="1:10" ht="15">
      <c r="A36" s="47">
        <v>2004</v>
      </c>
      <c r="B36" s="68">
        <v>33.27631589</v>
      </c>
      <c r="C36" s="69">
        <v>14250.34930944</v>
      </c>
      <c r="D36" s="70">
        <v>29310.20601476</v>
      </c>
      <c r="E36" s="68">
        <v>24.47152701</v>
      </c>
      <c r="F36" s="69">
        <v>22643.56352135</v>
      </c>
      <c r="G36" s="70">
        <v>33941.44374275</v>
      </c>
      <c r="H36" s="68">
        <v>6.55780186</v>
      </c>
      <c r="I36" s="69">
        <v>18114.85081708</v>
      </c>
      <c r="J36" s="69">
        <v>34193.03889299</v>
      </c>
    </row>
    <row r="37" spans="1:10" ht="15">
      <c r="A37" s="47">
        <v>2005</v>
      </c>
      <c r="B37" s="68">
        <v>33.66855756</v>
      </c>
      <c r="C37" s="69">
        <v>11503.70122365</v>
      </c>
      <c r="D37" s="70">
        <v>26820.70272494</v>
      </c>
      <c r="E37" s="68">
        <v>26.26220342</v>
      </c>
      <c r="F37" s="69">
        <v>20612.43393316</v>
      </c>
      <c r="G37" s="70">
        <v>32390.96760925</v>
      </c>
      <c r="H37" s="68">
        <v>5.35283518</v>
      </c>
      <c r="I37" s="69">
        <v>22084.75064267</v>
      </c>
      <c r="J37" s="69">
        <v>34874.27512596</v>
      </c>
    </row>
    <row r="38" spans="1:10" ht="15">
      <c r="A38" s="47">
        <v>2006</v>
      </c>
      <c r="B38" s="68">
        <v>33.69372102</v>
      </c>
      <c r="C38" s="69">
        <v>12702.26909808</v>
      </c>
      <c r="D38" s="70">
        <v>27359.27627403</v>
      </c>
      <c r="E38" s="68">
        <v>23.47458415</v>
      </c>
      <c r="F38" s="69">
        <v>20582.380483</v>
      </c>
      <c r="G38" s="70">
        <v>32380.20097585</v>
      </c>
      <c r="H38" s="68">
        <v>4.87993542</v>
      </c>
      <c r="I38" s="69">
        <v>24416.58393297</v>
      </c>
      <c r="J38" s="69">
        <v>36250.86464268</v>
      </c>
    </row>
    <row r="39" spans="1:10" ht="15">
      <c r="A39" s="47">
        <v>2007</v>
      </c>
      <c r="B39" s="68">
        <v>36.3653222</v>
      </c>
      <c r="C39" s="69">
        <v>11946.10246122</v>
      </c>
      <c r="D39" s="70">
        <v>26915.95473046</v>
      </c>
      <c r="E39" s="68">
        <v>25.18638885</v>
      </c>
      <c r="F39" s="69">
        <v>21832.84804562</v>
      </c>
      <c r="G39" s="70">
        <v>33659.83309016</v>
      </c>
      <c r="H39" s="68">
        <v>4.15945618</v>
      </c>
      <c r="I39" s="69">
        <v>25426.98702196</v>
      </c>
      <c r="J39" s="69">
        <v>38528.75749693</v>
      </c>
    </row>
    <row r="40" spans="1:10" ht="15">
      <c r="A40" s="47">
        <v>2008</v>
      </c>
      <c r="B40" s="68">
        <v>32.86510493</v>
      </c>
      <c r="C40" s="69">
        <v>11501.38860681</v>
      </c>
      <c r="D40" s="70">
        <v>27350.42425336</v>
      </c>
      <c r="E40" s="68">
        <v>25.37238326</v>
      </c>
      <c r="F40" s="69">
        <v>21593.73169115</v>
      </c>
      <c r="G40" s="70">
        <v>34293.68146608</v>
      </c>
      <c r="H40" s="68">
        <v>5.23319563</v>
      </c>
      <c r="I40" s="69">
        <v>20939.37618536</v>
      </c>
      <c r="J40" s="69">
        <v>35126.89414345</v>
      </c>
    </row>
    <row r="41" spans="1:10" ht="15">
      <c r="A41" s="47">
        <v>2009</v>
      </c>
      <c r="B41" s="68">
        <v>33.7904342</v>
      </c>
      <c r="C41" s="69">
        <v>11948.88290301</v>
      </c>
      <c r="D41" s="70">
        <v>27679.91915825</v>
      </c>
      <c r="E41" s="68">
        <v>23.90787406</v>
      </c>
      <c r="F41" s="69">
        <v>25889.24628987</v>
      </c>
      <c r="G41" s="70">
        <v>38454.38176482</v>
      </c>
      <c r="H41" s="68">
        <v>4.67850753</v>
      </c>
      <c r="I41" s="69">
        <v>22829.00461304</v>
      </c>
      <c r="J41" s="69">
        <v>39788.67368899</v>
      </c>
    </row>
    <row r="42" spans="1:10" ht="15">
      <c r="A42" s="47">
        <v>2010</v>
      </c>
      <c r="B42" s="68">
        <v>31.1713783</v>
      </c>
      <c r="C42" s="69">
        <v>13138.14603262</v>
      </c>
      <c r="D42" s="70">
        <v>28856.84291515</v>
      </c>
      <c r="E42" s="68">
        <v>25.939859</v>
      </c>
      <c r="F42" s="69">
        <v>22334.84825545</v>
      </c>
      <c r="G42" s="70">
        <v>34095.67864565</v>
      </c>
      <c r="H42" s="68">
        <v>6.16799724</v>
      </c>
      <c r="I42" s="69">
        <v>19050.3117473</v>
      </c>
      <c r="J42" s="69">
        <v>33598.07136467</v>
      </c>
    </row>
    <row r="43" spans="1:10" ht="15">
      <c r="A43" s="47">
        <v>2011</v>
      </c>
      <c r="B43" s="68">
        <v>32.99007514</v>
      </c>
      <c r="C43" s="69">
        <v>11417.98495494</v>
      </c>
      <c r="D43" s="70">
        <v>27580.77699117</v>
      </c>
      <c r="E43" s="68">
        <v>26.33770425</v>
      </c>
      <c r="F43" s="69">
        <v>21567.3049149</v>
      </c>
      <c r="G43" s="70">
        <v>33196.73403567</v>
      </c>
      <c r="H43" s="68">
        <v>5.27771151</v>
      </c>
      <c r="I43" s="69">
        <v>22518.80366114</v>
      </c>
      <c r="J43" s="69">
        <v>38331.65560291</v>
      </c>
    </row>
    <row r="44" spans="1:10" ht="15">
      <c r="A44" s="47">
        <v>2012</v>
      </c>
      <c r="B44" s="68">
        <v>30.58004028</v>
      </c>
      <c r="C44" s="69">
        <v>12479.00016559</v>
      </c>
      <c r="D44" s="70">
        <v>28700.66046418</v>
      </c>
      <c r="E44" s="68">
        <v>24.84650707</v>
      </c>
      <c r="F44" s="69">
        <v>23593.62964641</v>
      </c>
      <c r="G44" s="70">
        <v>33693.3004471</v>
      </c>
      <c r="H44" s="68">
        <v>4.39937248</v>
      </c>
      <c r="I44" s="69">
        <v>24848.80907974</v>
      </c>
      <c r="J44" s="69">
        <v>39670.74152642</v>
      </c>
    </row>
    <row r="45" spans="1:10" ht="15">
      <c r="A45" s="47">
        <v>2013</v>
      </c>
      <c r="B45" s="68">
        <v>31.67489013</v>
      </c>
      <c r="C45" s="69">
        <v>12263.84130465</v>
      </c>
      <c r="D45" s="70">
        <v>29003.98468549</v>
      </c>
      <c r="E45" s="68">
        <v>23.21765312</v>
      </c>
      <c r="F45" s="69">
        <v>22074.91434836</v>
      </c>
      <c r="G45" s="70">
        <v>34950.41473808</v>
      </c>
      <c r="H45" s="68">
        <v>5.04673477</v>
      </c>
      <c r="I45" s="69">
        <v>24145.4595553</v>
      </c>
      <c r="J45" s="69">
        <v>38568.75891634</v>
      </c>
    </row>
    <row r="46" spans="1:10" s="39" customFormat="1" ht="18">
      <c r="A46" s="194" t="s">
        <v>845</v>
      </c>
      <c r="B46" s="194"/>
      <c r="C46" s="194"/>
      <c r="D46" s="194"/>
      <c r="E46" s="194"/>
      <c r="F46" s="194"/>
      <c r="G46" s="194"/>
      <c r="H46" s="194"/>
      <c r="I46" s="194"/>
      <c r="J46" s="194"/>
    </row>
    <row r="47" spans="1:10" ht="15">
      <c r="A47" s="47">
        <v>2014</v>
      </c>
      <c r="B47" s="68">
        <v>36.14022643</v>
      </c>
      <c r="C47" s="69">
        <v>12014.85254444</v>
      </c>
      <c r="D47" s="70">
        <v>29236.14119148</v>
      </c>
      <c r="E47" s="68">
        <v>14.51387276</v>
      </c>
      <c r="F47" s="69">
        <v>25652.21080124</v>
      </c>
      <c r="G47" s="70">
        <v>39204.46385251</v>
      </c>
      <c r="H47" s="68">
        <v>16.86078969</v>
      </c>
      <c r="I47" s="69">
        <v>28631.39361341</v>
      </c>
      <c r="J47" s="69">
        <v>43954.33555842</v>
      </c>
    </row>
    <row r="48" spans="1:10" ht="15">
      <c r="A48" s="51">
        <v>2015</v>
      </c>
      <c r="B48" s="71">
        <v>33.37690298</v>
      </c>
      <c r="C48" s="72">
        <v>11324</v>
      </c>
      <c r="D48" s="73">
        <v>29664</v>
      </c>
      <c r="E48" s="71">
        <v>16.54632398</v>
      </c>
      <c r="F48" s="72">
        <v>27432</v>
      </c>
      <c r="G48" s="73">
        <v>40768</v>
      </c>
      <c r="H48" s="71">
        <v>16.46370505</v>
      </c>
      <c r="I48" s="72">
        <v>28075</v>
      </c>
      <c r="J48" s="72">
        <v>43462.5</v>
      </c>
    </row>
    <row r="49" spans="1:10" ht="48" customHeight="1">
      <c r="A49" s="192" t="s">
        <v>843</v>
      </c>
      <c r="B49" s="193"/>
      <c r="C49" s="193"/>
      <c r="D49" s="193"/>
      <c r="E49" s="193"/>
      <c r="F49" s="193"/>
      <c r="G49" s="193"/>
      <c r="H49" s="193"/>
      <c r="I49" s="193"/>
      <c r="J49" s="193"/>
    </row>
    <row r="50" spans="1:10" ht="31.5" customHeight="1">
      <c r="A50" s="184" t="s">
        <v>860</v>
      </c>
      <c r="B50" s="185"/>
      <c r="C50" s="185"/>
      <c r="D50" s="185"/>
      <c r="E50" s="185"/>
      <c r="F50" s="185"/>
      <c r="G50" s="185"/>
      <c r="H50" s="185"/>
      <c r="I50" s="185"/>
      <c r="J50" s="185"/>
    </row>
    <row r="51" spans="1:10" ht="31.5" customHeight="1">
      <c r="A51" s="186" t="s">
        <v>844</v>
      </c>
      <c r="B51" s="186"/>
      <c r="C51" s="186"/>
      <c r="D51" s="186"/>
      <c r="E51" s="186"/>
      <c r="F51" s="186"/>
      <c r="G51" s="186"/>
      <c r="H51" s="186"/>
      <c r="I51" s="186"/>
      <c r="J51" s="186"/>
    </row>
    <row r="52" spans="1:10" ht="31.5" customHeight="1">
      <c r="A52" s="195" t="s">
        <v>868</v>
      </c>
      <c r="B52" s="185"/>
      <c r="C52" s="185"/>
      <c r="D52" s="185"/>
      <c r="E52" s="185"/>
      <c r="F52" s="185"/>
      <c r="G52" s="185"/>
      <c r="H52" s="185"/>
      <c r="I52" s="185"/>
      <c r="J52" s="185"/>
    </row>
    <row r="53" spans="1:10" ht="15">
      <c r="A53" s="161" t="s">
        <v>92</v>
      </c>
      <c r="B53" s="161"/>
      <c r="C53" s="161"/>
      <c r="D53" s="161"/>
      <c r="E53" s="161"/>
      <c r="F53" s="161"/>
      <c r="G53" s="161"/>
      <c r="H53" s="161"/>
      <c r="I53" s="161"/>
      <c r="J53" s="161"/>
    </row>
  </sheetData>
  <sheetProtection/>
  <mergeCells count="11">
    <mergeCell ref="A46:J46"/>
    <mergeCell ref="A53:J53"/>
    <mergeCell ref="A2:J2"/>
    <mergeCell ref="A49:J49"/>
    <mergeCell ref="A50:J50"/>
    <mergeCell ref="A51:J51"/>
    <mergeCell ref="A52:J52"/>
    <mergeCell ref="A3:J3"/>
    <mergeCell ref="C5:D5"/>
    <mergeCell ref="F5:G5"/>
    <mergeCell ref="I5:J5"/>
  </mergeCells>
  <printOptions/>
  <pageMargins left="0.75" right="0.75" top="1" bottom="1" header="0.3" footer="0.3"/>
  <pageSetup fitToHeight="1" fitToWidth="1" horizontalDpi="600" verticalDpi="600" orientation="portrait" scale="75"/>
</worksheet>
</file>

<file path=xl/worksheets/sheet2.xml><?xml version="1.0" encoding="utf-8"?>
<worksheet xmlns="http://schemas.openxmlformats.org/spreadsheetml/2006/main" xmlns:r="http://schemas.openxmlformats.org/officeDocument/2006/relationships">
  <sheetPr>
    <pageSetUpPr fitToPage="1"/>
  </sheetPr>
  <dimension ref="A1:D34"/>
  <sheetViews>
    <sheetView zoomScalePageLayoutView="0" workbookViewId="0" topLeftCell="A1">
      <selection activeCell="A1" sqref="A1"/>
    </sheetView>
  </sheetViews>
  <sheetFormatPr defaultColWidth="8.421875" defaultRowHeight="15"/>
  <cols>
    <col min="1" max="1" width="24.7109375" style="21" customWidth="1"/>
    <col min="2" max="2" width="81.7109375" style="0" bestFit="1" customWidth="1"/>
    <col min="3" max="3" width="63.140625" style="0" bestFit="1" customWidth="1"/>
    <col min="4" max="4" width="24.7109375" style="0" customWidth="1"/>
  </cols>
  <sheetData>
    <row r="1" spans="1:4" s="21" customFormat="1" ht="15.75">
      <c r="A1" s="19" t="s">
        <v>137</v>
      </c>
      <c r="B1" s="20"/>
      <c r="C1" s="20"/>
      <c r="D1" s="20"/>
    </row>
    <row r="2" spans="2:4" s="21" customFormat="1" ht="15.75">
      <c r="B2" s="20"/>
      <c r="C2" s="20"/>
      <c r="D2" s="20"/>
    </row>
    <row r="3" spans="1:4" s="21" customFormat="1" ht="31.5">
      <c r="A3" s="127" t="s">
        <v>858</v>
      </c>
      <c r="B3" s="128" t="s">
        <v>53</v>
      </c>
      <c r="C3" s="128" t="s">
        <v>54</v>
      </c>
      <c r="D3" s="129" t="s">
        <v>55</v>
      </c>
    </row>
    <row r="4" ht="15.75">
      <c r="A4" s="22"/>
    </row>
    <row r="5" spans="1:4" ht="15.75">
      <c r="A5" s="38" t="s">
        <v>56</v>
      </c>
      <c r="B5" s="35" t="s">
        <v>94</v>
      </c>
      <c r="C5" s="35" t="s">
        <v>93</v>
      </c>
      <c r="D5" s="35" t="s">
        <v>122</v>
      </c>
    </row>
    <row r="6" spans="1:4" ht="15.75">
      <c r="A6" s="36" t="s">
        <v>57</v>
      </c>
      <c r="B6" s="32" t="s">
        <v>95</v>
      </c>
      <c r="C6" s="32" t="s">
        <v>96</v>
      </c>
      <c r="D6" s="32" t="s">
        <v>82</v>
      </c>
    </row>
    <row r="7" spans="1:4" ht="15.75">
      <c r="A7" s="36" t="s">
        <v>58</v>
      </c>
      <c r="B7" s="32" t="s">
        <v>97</v>
      </c>
      <c r="C7" s="32" t="s">
        <v>132</v>
      </c>
      <c r="D7" s="32" t="s">
        <v>82</v>
      </c>
    </row>
    <row r="8" spans="1:4" ht="15.75">
      <c r="A8" s="36" t="s">
        <v>59</v>
      </c>
      <c r="B8" s="32" t="s">
        <v>98</v>
      </c>
      <c r="C8" s="32" t="s">
        <v>132</v>
      </c>
      <c r="D8" s="32" t="s">
        <v>82</v>
      </c>
    </row>
    <row r="9" spans="1:4" ht="15.75">
      <c r="A9" s="36" t="s">
        <v>60</v>
      </c>
      <c r="B9" s="32" t="s">
        <v>99</v>
      </c>
      <c r="C9" s="32" t="s">
        <v>100</v>
      </c>
      <c r="D9" s="32" t="s">
        <v>82</v>
      </c>
    </row>
    <row r="10" spans="1:4" ht="15.75">
      <c r="A10" s="36" t="s">
        <v>61</v>
      </c>
      <c r="B10" s="32" t="s">
        <v>101</v>
      </c>
      <c r="C10" s="32" t="s">
        <v>102</v>
      </c>
      <c r="D10" s="32" t="s">
        <v>82</v>
      </c>
    </row>
    <row r="11" spans="1:4" ht="15.75">
      <c r="A11" s="36" t="s">
        <v>62</v>
      </c>
      <c r="B11" s="32" t="s">
        <v>103</v>
      </c>
      <c r="C11" s="32" t="s">
        <v>104</v>
      </c>
      <c r="D11" s="32" t="s">
        <v>82</v>
      </c>
    </row>
    <row r="12" spans="1:4" ht="15.75">
      <c r="A12" s="36" t="s">
        <v>63</v>
      </c>
      <c r="B12" s="32" t="s">
        <v>105</v>
      </c>
      <c r="C12" s="32" t="s">
        <v>102</v>
      </c>
      <c r="D12" s="32" t="s">
        <v>82</v>
      </c>
    </row>
    <row r="13" spans="1:4" ht="15.75">
      <c r="A13" s="36" t="s">
        <v>64</v>
      </c>
      <c r="B13" s="32" t="s">
        <v>106</v>
      </c>
      <c r="C13" s="32" t="s">
        <v>104</v>
      </c>
      <c r="D13" s="32" t="s">
        <v>82</v>
      </c>
    </row>
    <row r="14" spans="1:4" ht="15.75">
      <c r="A14" s="36" t="s">
        <v>65</v>
      </c>
      <c r="B14" s="32" t="s">
        <v>162</v>
      </c>
      <c r="C14" s="32" t="s">
        <v>107</v>
      </c>
      <c r="D14" s="32" t="s">
        <v>82</v>
      </c>
    </row>
    <row r="15" spans="1:4" ht="15.75">
      <c r="A15" s="36" t="s">
        <v>66</v>
      </c>
      <c r="B15" s="32" t="s">
        <v>108</v>
      </c>
      <c r="C15" s="32" t="s">
        <v>132</v>
      </c>
      <c r="D15" s="32" t="s">
        <v>82</v>
      </c>
    </row>
    <row r="16" spans="1:4" ht="15.75">
      <c r="A16" s="36" t="s">
        <v>67</v>
      </c>
      <c r="B16" s="32" t="s">
        <v>164</v>
      </c>
      <c r="C16" s="32" t="s">
        <v>132</v>
      </c>
      <c r="D16" s="32" t="s">
        <v>82</v>
      </c>
    </row>
    <row r="17" spans="1:4" ht="15.75">
      <c r="A17" s="36" t="s">
        <v>68</v>
      </c>
      <c r="B17" s="32" t="s">
        <v>119</v>
      </c>
      <c r="C17" s="35" t="s">
        <v>93</v>
      </c>
      <c r="D17" s="32" t="s">
        <v>142</v>
      </c>
    </row>
    <row r="18" spans="1:4" ht="15.75">
      <c r="A18" s="36" t="s">
        <v>69</v>
      </c>
      <c r="B18" s="32" t="s">
        <v>109</v>
      </c>
      <c r="C18" s="35" t="s">
        <v>93</v>
      </c>
      <c r="D18" s="32" t="s">
        <v>143</v>
      </c>
    </row>
    <row r="19" spans="1:4" ht="15.75">
      <c r="A19" s="36" t="s">
        <v>1</v>
      </c>
      <c r="B19" s="32" t="s">
        <v>163</v>
      </c>
      <c r="C19" s="35" t="s">
        <v>93</v>
      </c>
      <c r="D19" s="32" t="s">
        <v>29</v>
      </c>
    </row>
    <row r="20" spans="1:4" ht="15.75">
      <c r="A20" s="36" t="s">
        <v>70</v>
      </c>
      <c r="B20" s="32" t="s">
        <v>110</v>
      </c>
      <c r="C20" s="35" t="s">
        <v>93</v>
      </c>
      <c r="D20" s="32" t="s">
        <v>83</v>
      </c>
    </row>
    <row r="21" spans="1:4" ht="15.75">
      <c r="A21" s="36" t="s">
        <v>71</v>
      </c>
      <c r="B21" s="32" t="s">
        <v>111</v>
      </c>
      <c r="C21" s="35" t="s">
        <v>93</v>
      </c>
      <c r="D21" s="32" t="s">
        <v>165</v>
      </c>
    </row>
    <row r="22" spans="1:4" ht="15.75">
      <c r="A22" s="36" t="s">
        <v>5</v>
      </c>
      <c r="B22" s="32" t="s">
        <v>112</v>
      </c>
      <c r="C22" s="35" t="s">
        <v>93</v>
      </c>
      <c r="D22" s="32" t="s">
        <v>35</v>
      </c>
    </row>
    <row r="23" spans="1:4" ht="15.75">
      <c r="A23" s="36" t="s">
        <v>72</v>
      </c>
      <c r="B23" s="32" t="s">
        <v>115</v>
      </c>
      <c r="C23" s="35" t="s">
        <v>93</v>
      </c>
      <c r="D23" s="32" t="s">
        <v>84</v>
      </c>
    </row>
    <row r="24" spans="1:4" ht="15.75">
      <c r="A24" s="36" t="s">
        <v>75</v>
      </c>
      <c r="B24" s="32" t="s">
        <v>113</v>
      </c>
      <c r="C24" s="35" t="s">
        <v>93</v>
      </c>
      <c r="D24" s="32" t="s">
        <v>85</v>
      </c>
    </row>
    <row r="25" spans="1:4" ht="15.75">
      <c r="A25" s="36"/>
      <c r="B25" s="32"/>
      <c r="C25" s="32"/>
      <c r="D25" s="32"/>
    </row>
    <row r="26" spans="1:4" ht="15.75">
      <c r="A26" s="36" t="s">
        <v>73</v>
      </c>
      <c r="B26" s="32" t="s">
        <v>90</v>
      </c>
      <c r="C26" s="35" t="s">
        <v>138</v>
      </c>
      <c r="D26" s="32" t="s">
        <v>82</v>
      </c>
    </row>
    <row r="27" spans="1:4" ht="15.75">
      <c r="A27" s="36" t="s">
        <v>74</v>
      </c>
      <c r="B27" s="32" t="s">
        <v>114</v>
      </c>
      <c r="C27" s="35" t="s">
        <v>93</v>
      </c>
      <c r="D27" s="32" t="s">
        <v>29</v>
      </c>
    </row>
    <row r="28" spans="1:4" ht="15.75">
      <c r="A28" s="36" t="s">
        <v>15</v>
      </c>
      <c r="B28" s="32" t="s">
        <v>112</v>
      </c>
      <c r="C28" s="35" t="s">
        <v>93</v>
      </c>
      <c r="D28" s="32" t="s">
        <v>35</v>
      </c>
    </row>
    <row r="29" spans="1:4" ht="15.75">
      <c r="A29" s="36" t="s">
        <v>10</v>
      </c>
      <c r="B29" s="32" t="s">
        <v>116</v>
      </c>
      <c r="C29" s="35" t="s">
        <v>93</v>
      </c>
      <c r="D29" s="32" t="s">
        <v>84</v>
      </c>
    </row>
    <row r="30" spans="1:4" ht="15.75">
      <c r="A30" s="36" t="s">
        <v>16</v>
      </c>
      <c r="B30" s="32" t="s">
        <v>117</v>
      </c>
      <c r="C30" s="35" t="s">
        <v>93</v>
      </c>
      <c r="D30" s="32" t="s">
        <v>118</v>
      </c>
    </row>
    <row r="31" spans="1:4" ht="15.75">
      <c r="A31" s="36" t="s">
        <v>17</v>
      </c>
      <c r="B31" s="32" t="s">
        <v>18</v>
      </c>
      <c r="C31" s="35" t="s">
        <v>93</v>
      </c>
      <c r="D31" s="32" t="s">
        <v>45</v>
      </c>
    </row>
    <row r="32" spans="1:4" ht="15.75">
      <c r="A32" s="36" t="s">
        <v>23</v>
      </c>
      <c r="B32" s="32" t="s">
        <v>91</v>
      </c>
      <c r="C32" s="35" t="s">
        <v>93</v>
      </c>
      <c r="D32" s="32" t="s">
        <v>46</v>
      </c>
    </row>
    <row r="33" spans="1:4" ht="15.75">
      <c r="A33" s="37" t="s">
        <v>25</v>
      </c>
      <c r="B33" s="32" t="s">
        <v>120</v>
      </c>
      <c r="C33" s="35" t="s">
        <v>93</v>
      </c>
      <c r="D33" s="32" t="s">
        <v>47</v>
      </c>
    </row>
    <row r="34" spans="1:4" ht="15.75">
      <c r="A34" s="37" t="s">
        <v>27</v>
      </c>
      <c r="B34" s="32" t="s">
        <v>121</v>
      </c>
      <c r="C34" s="35" t="s">
        <v>93</v>
      </c>
      <c r="D34" s="32" t="s">
        <v>48</v>
      </c>
    </row>
  </sheetData>
  <sheetProtection/>
  <printOptions/>
  <pageMargins left="0.75" right="0.75" top="1" bottom="1" header="0.3" footer="0.3"/>
  <pageSetup fitToHeight="1" fitToWidth="1" horizontalDpi="600" verticalDpi="600" orientation="landscape" scale="63"/>
</worksheet>
</file>

<file path=xl/worksheets/sheet20.xml><?xml version="1.0" encoding="utf-8"?>
<worksheet xmlns="http://schemas.openxmlformats.org/spreadsheetml/2006/main" xmlns:r="http://schemas.openxmlformats.org/officeDocument/2006/relationships">
  <sheetPr>
    <pageSetUpPr fitToPage="1"/>
  </sheetPr>
  <dimension ref="A1:J48"/>
  <sheetViews>
    <sheetView zoomScaleSheetLayoutView="100" zoomScalePageLayoutView="0" workbookViewId="0" topLeftCell="A1">
      <selection activeCell="A1" sqref="A1"/>
    </sheetView>
  </sheetViews>
  <sheetFormatPr defaultColWidth="11.421875" defaultRowHeight="15"/>
  <cols>
    <col min="1" max="1" width="9.421875" style="40" customWidth="1"/>
    <col min="2" max="3" width="20.7109375" style="41" customWidth="1"/>
    <col min="4" max="4" width="20.7109375" style="82" customWidth="1"/>
    <col min="5" max="5" width="20.7109375" style="41" customWidth="1"/>
    <col min="6" max="6" width="9.421875" style="40" customWidth="1"/>
    <col min="7" max="16384" width="11.421875" style="40" customWidth="1"/>
  </cols>
  <sheetData>
    <row r="1" spans="1:4" ht="15">
      <c r="A1" s="83" t="s">
        <v>45</v>
      </c>
      <c r="B1" s="4"/>
      <c r="C1" s="4"/>
      <c r="D1" s="5"/>
    </row>
    <row r="2" spans="1:4" ht="17.25">
      <c r="A2" s="112" t="s">
        <v>846</v>
      </c>
      <c r="B2" s="4"/>
      <c r="C2" s="4"/>
      <c r="D2" s="5"/>
    </row>
    <row r="3" spans="1:5" ht="45" customHeight="1">
      <c r="A3" s="77" t="s">
        <v>0</v>
      </c>
      <c r="B3" s="78" t="s">
        <v>19</v>
      </c>
      <c r="C3" s="78" t="s">
        <v>20</v>
      </c>
      <c r="D3" s="79" t="s">
        <v>21</v>
      </c>
      <c r="E3" s="80" t="s">
        <v>22</v>
      </c>
    </row>
    <row r="4" spans="1:6" ht="15">
      <c r="A4" s="116">
        <v>1975</v>
      </c>
      <c r="B4" s="28">
        <f>66.92248515/100</f>
        <v>0.6692248515</v>
      </c>
      <c r="C4" s="28">
        <f>19.12699022/100</f>
        <v>0.1912699022</v>
      </c>
      <c r="D4" s="28">
        <f>7.26286683/100</f>
        <v>0.0726286683</v>
      </c>
      <c r="E4" s="29">
        <f>6.68765779/100</f>
        <v>0.0668765779</v>
      </c>
      <c r="F4" s="6"/>
    </row>
    <row r="5" spans="1:6" ht="15">
      <c r="A5" s="117">
        <v>1976</v>
      </c>
      <c r="B5" s="7">
        <v>66.34001983</v>
      </c>
      <c r="C5" s="7">
        <v>19.73998966</v>
      </c>
      <c r="D5" s="7">
        <v>7.23731627</v>
      </c>
      <c r="E5" s="8">
        <v>6.68267424</v>
      </c>
      <c r="F5" s="81"/>
    </row>
    <row r="6" spans="1:6" ht="15">
      <c r="A6" s="117">
        <v>1977</v>
      </c>
      <c r="B6" s="7">
        <v>65.56060357</v>
      </c>
      <c r="C6" s="7">
        <v>19.94431542</v>
      </c>
      <c r="D6" s="7">
        <v>7.66237383</v>
      </c>
      <c r="E6" s="8">
        <v>6.83270718</v>
      </c>
      <c r="F6" s="81"/>
    </row>
    <row r="7" spans="1:6" ht="15">
      <c r="A7" s="117">
        <v>1978</v>
      </c>
      <c r="B7" s="7">
        <v>63.74675266</v>
      </c>
      <c r="C7" s="7">
        <v>21.23169541</v>
      </c>
      <c r="D7" s="7">
        <v>7.62807816</v>
      </c>
      <c r="E7" s="8">
        <v>7.39347377</v>
      </c>
      <c r="F7" s="81"/>
    </row>
    <row r="8" spans="1:6" ht="15">
      <c r="A8" s="117">
        <v>1979</v>
      </c>
      <c r="B8" s="7">
        <v>63.22941763</v>
      </c>
      <c r="C8" s="7">
        <v>22.01002425</v>
      </c>
      <c r="D8" s="7">
        <v>7.72634978</v>
      </c>
      <c r="E8" s="8">
        <v>7.03420834</v>
      </c>
      <c r="F8" s="81"/>
    </row>
    <row r="9" spans="1:6" ht="15">
      <c r="A9" s="117">
        <v>1980</v>
      </c>
      <c r="B9" s="7">
        <v>62.2230512</v>
      </c>
      <c r="C9" s="7">
        <v>22.86738163</v>
      </c>
      <c r="D9" s="7">
        <v>8.07130324</v>
      </c>
      <c r="E9" s="8">
        <v>6.83826393</v>
      </c>
      <c r="F9" s="81"/>
    </row>
    <row r="10" spans="1:6" ht="15">
      <c r="A10" s="117">
        <v>1981</v>
      </c>
      <c r="B10" s="7">
        <v>59.62610233</v>
      </c>
      <c r="C10" s="7">
        <v>24.58404772</v>
      </c>
      <c r="D10" s="7">
        <v>8.08494058</v>
      </c>
      <c r="E10" s="8">
        <v>7.70490938</v>
      </c>
      <c r="F10" s="81"/>
    </row>
    <row r="11" spans="1:6" ht="15">
      <c r="A11" s="117">
        <v>1982</v>
      </c>
      <c r="B11" s="7">
        <v>57.98122475</v>
      </c>
      <c r="C11" s="7">
        <v>25.52434007</v>
      </c>
      <c r="D11" s="7">
        <v>8.39649072</v>
      </c>
      <c r="E11" s="8">
        <v>8.09794446</v>
      </c>
      <c r="F11" s="81"/>
    </row>
    <row r="12" spans="1:6" ht="15">
      <c r="A12" s="117">
        <v>1983</v>
      </c>
      <c r="B12" s="7">
        <v>56.13646951</v>
      </c>
      <c r="C12" s="7">
        <v>27.15277127</v>
      </c>
      <c r="D12" s="7">
        <v>8.76521305</v>
      </c>
      <c r="E12" s="8">
        <v>7.94554617</v>
      </c>
      <c r="F12" s="81"/>
    </row>
    <row r="13" spans="1:6" ht="15">
      <c r="A13" s="117">
        <v>1984</v>
      </c>
      <c r="B13" s="7">
        <v>55.82284427</v>
      </c>
      <c r="C13" s="7">
        <v>26.99398874</v>
      </c>
      <c r="D13" s="7">
        <v>8.95417302</v>
      </c>
      <c r="E13" s="8">
        <v>8.22899397</v>
      </c>
      <c r="F13" s="81"/>
    </row>
    <row r="14" spans="1:6" ht="15">
      <c r="A14" s="117">
        <v>1985</v>
      </c>
      <c r="B14" s="7">
        <v>54.83398084</v>
      </c>
      <c r="C14" s="7">
        <v>27.75937797</v>
      </c>
      <c r="D14" s="7">
        <v>9.26992855</v>
      </c>
      <c r="E14" s="8">
        <v>8.13671264</v>
      </c>
      <c r="F14" s="81"/>
    </row>
    <row r="15" spans="1:6" ht="15">
      <c r="A15" s="117">
        <v>1986</v>
      </c>
      <c r="B15" s="7">
        <v>53.01032027</v>
      </c>
      <c r="C15" s="7">
        <v>28.91114153</v>
      </c>
      <c r="D15" s="7">
        <v>9.53624784</v>
      </c>
      <c r="E15" s="8">
        <v>8.54229036</v>
      </c>
      <c r="F15" s="81"/>
    </row>
    <row r="16" spans="1:6" ht="15">
      <c r="A16" s="117">
        <v>1987</v>
      </c>
      <c r="B16" s="7">
        <v>50.12676743</v>
      </c>
      <c r="C16" s="7">
        <v>31.56620118</v>
      </c>
      <c r="D16" s="7">
        <v>9.32310494</v>
      </c>
      <c r="E16" s="8">
        <v>8.98392645</v>
      </c>
      <c r="F16" s="81"/>
    </row>
    <row r="17" spans="1:6" ht="15">
      <c r="A17" s="117">
        <v>1988</v>
      </c>
      <c r="B17" s="7">
        <v>49.10512695</v>
      </c>
      <c r="C17" s="7">
        <v>31.70661911</v>
      </c>
      <c r="D17" s="7">
        <v>9.81165284</v>
      </c>
      <c r="E17" s="8">
        <v>9.3766011</v>
      </c>
      <c r="F17" s="81"/>
    </row>
    <row r="18" spans="1:6" ht="15">
      <c r="A18" s="117">
        <v>1989</v>
      </c>
      <c r="B18" s="7">
        <v>48.55250291</v>
      </c>
      <c r="C18" s="7">
        <v>31.71043337</v>
      </c>
      <c r="D18" s="7">
        <v>10.10349191</v>
      </c>
      <c r="E18" s="8">
        <v>9.6335718</v>
      </c>
      <c r="F18" s="81"/>
    </row>
    <row r="19" spans="1:6" ht="15">
      <c r="A19" s="117">
        <v>1990</v>
      </c>
      <c r="B19" s="7">
        <v>45.61509484</v>
      </c>
      <c r="C19" s="7">
        <v>33.8733879</v>
      </c>
      <c r="D19" s="7">
        <v>10.66713212</v>
      </c>
      <c r="E19" s="8">
        <v>9.84438513</v>
      </c>
      <c r="F19" s="81"/>
    </row>
    <row r="20" spans="1:6" ht="15">
      <c r="A20" s="117">
        <v>1991</v>
      </c>
      <c r="B20" s="7">
        <v>43.69048544</v>
      </c>
      <c r="C20" s="7">
        <v>33.43669579</v>
      </c>
      <c r="D20" s="7">
        <v>13.40746357</v>
      </c>
      <c r="E20" s="8">
        <v>9.46535519</v>
      </c>
      <c r="F20" s="81"/>
    </row>
    <row r="21" spans="1:6" ht="15">
      <c r="A21" s="117">
        <v>1992</v>
      </c>
      <c r="B21" s="7">
        <v>42.84088323</v>
      </c>
      <c r="C21" s="7">
        <v>33.80842286</v>
      </c>
      <c r="D21" s="7">
        <v>13.62067839</v>
      </c>
      <c r="E21" s="8">
        <v>9.73001553</v>
      </c>
      <c r="F21" s="81"/>
    </row>
    <row r="22" spans="1:6" ht="15">
      <c r="A22" s="117">
        <v>1993</v>
      </c>
      <c r="B22" s="7">
        <v>41.08514712</v>
      </c>
      <c r="C22" s="7">
        <v>33.90338905</v>
      </c>
      <c r="D22" s="7">
        <v>14.51621225</v>
      </c>
      <c r="E22" s="8">
        <v>10.49525158</v>
      </c>
      <c r="F22" s="81"/>
    </row>
    <row r="23" spans="1:6" ht="15">
      <c r="A23" s="117">
        <v>1994</v>
      </c>
      <c r="B23" s="7">
        <v>39.40577869</v>
      </c>
      <c r="C23" s="7">
        <v>33.57490834</v>
      </c>
      <c r="D23" s="7">
        <v>16.25211162</v>
      </c>
      <c r="E23" s="8">
        <v>10.76720136</v>
      </c>
      <c r="F23" s="81"/>
    </row>
    <row r="24" spans="1:6" ht="15">
      <c r="A24" s="117">
        <v>1995</v>
      </c>
      <c r="B24" s="7">
        <v>38.01801718</v>
      </c>
      <c r="C24" s="7">
        <v>33.81545688</v>
      </c>
      <c r="D24" s="7">
        <v>16.20492853</v>
      </c>
      <c r="E24" s="8">
        <v>11.96159741</v>
      </c>
      <c r="F24" s="81"/>
    </row>
    <row r="25" spans="1:6" ht="15">
      <c r="A25" s="117">
        <v>1996</v>
      </c>
      <c r="B25" s="7">
        <v>37.12187155</v>
      </c>
      <c r="C25" s="7">
        <v>34.46304708</v>
      </c>
      <c r="D25" s="7">
        <v>15.67964828</v>
      </c>
      <c r="E25" s="8">
        <v>12.73543309</v>
      </c>
      <c r="F25" s="81"/>
    </row>
    <row r="26" spans="1:6" ht="15">
      <c r="A26" s="117">
        <v>1997</v>
      </c>
      <c r="B26" s="7">
        <v>35.85543229</v>
      </c>
      <c r="C26" s="7">
        <v>34.84690766</v>
      </c>
      <c r="D26" s="7">
        <v>16.90183084</v>
      </c>
      <c r="E26" s="8">
        <v>12.39582921</v>
      </c>
      <c r="F26" s="81"/>
    </row>
    <row r="27" spans="1:6" ht="15">
      <c r="A27" s="117">
        <v>1998</v>
      </c>
      <c r="B27" s="7">
        <v>35.18290277</v>
      </c>
      <c r="C27" s="7">
        <v>34.88659297</v>
      </c>
      <c r="D27" s="7">
        <v>16.9549963</v>
      </c>
      <c r="E27" s="8">
        <v>12.97550796</v>
      </c>
      <c r="F27" s="81"/>
    </row>
    <row r="28" spans="1:6" ht="15">
      <c r="A28" s="117">
        <v>1999</v>
      </c>
      <c r="B28" s="7">
        <v>33.62194421</v>
      </c>
      <c r="C28" s="7">
        <v>36.23470268</v>
      </c>
      <c r="D28" s="7">
        <v>16.99278288</v>
      </c>
      <c r="E28" s="8">
        <v>13.15057024</v>
      </c>
      <c r="F28" s="81"/>
    </row>
    <row r="29" spans="1:6" ht="15">
      <c r="A29" s="117">
        <v>2000</v>
      </c>
      <c r="B29" s="7">
        <v>33.20531696</v>
      </c>
      <c r="C29" s="7">
        <v>35.47241769</v>
      </c>
      <c r="D29" s="7">
        <v>17.80647409</v>
      </c>
      <c r="E29" s="8">
        <v>13.51579127</v>
      </c>
      <c r="F29" s="81"/>
    </row>
    <row r="30" spans="1:6" ht="15">
      <c r="A30" s="117">
        <v>2001</v>
      </c>
      <c r="B30" s="7">
        <v>32.77600647</v>
      </c>
      <c r="C30" s="7">
        <v>35.57957739</v>
      </c>
      <c r="D30" s="7">
        <v>17.40665886</v>
      </c>
      <c r="E30" s="8">
        <v>14.23775728</v>
      </c>
      <c r="F30" s="81"/>
    </row>
    <row r="31" spans="1:6" ht="15">
      <c r="A31" s="117">
        <v>2002</v>
      </c>
      <c r="B31" s="7">
        <v>31.46180683</v>
      </c>
      <c r="C31" s="7">
        <v>36.18432442</v>
      </c>
      <c r="D31" s="7">
        <v>17.29116325</v>
      </c>
      <c r="E31" s="8">
        <v>15.0627055</v>
      </c>
      <c r="F31" s="81"/>
    </row>
    <row r="32" spans="1:6" ht="15">
      <c r="A32" s="117">
        <v>2003</v>
      </c>
      <c r="B32" s="7">
        <v>29.79136074</v>
      </c>
      <c r="C32" s="7">
        <v>36.66326674</v>
      </c>
      <c r="D32" s="7">
        <v>17.52288881</v>
      </c>
      <c r="E32" s="8">
        <v>16.0224837</v>
      </c>
      <c r="F32" s="81"/>
    </row>
    <row r="33" spans="1:6" ht="15">
      <c r="A33" s="117">
        <v>2004</v>
      </c>
      <c r="B33" s="7">
        <v>28.45864741</v>
      </c>
      <c r="C33" s="7">
        <v>37.56578294</v>
      </c>
      <c r="D33" s="7">
        <v>17.69755343</v>
      </c>
      <c r="E33" s="8">
        <v>16.27801622</v>
      </c>
      <c r="F33" s="81"/>
    </row>
    <row r="34" spans="1:6" ht="15">
      <c r="A34" s="117">
        <v>2005</v>
      </c>
      <c r="B34" s="7">
        <v>27.58895197</v>
      </c>
      <c r="C34" s="7">
        <v>37.24256254</v>
      </c>
      <c r="D34" s="7">
        <v>18.19155562</v>
      </c>
      <c r="E34" s="8">
        <v>16.97692987</v>
      </c>
      <c r="F34" s="81"/>
    </row>
    <row r="35" spans="1:6" ht="15">
      <c r="A35" s="117">
        <v>2006</v>
      </c>
      <c r="B35" s="7">
        <v>26.44500537</v>
      </c>
      <c r="C35" s="7">
        <v>38.4112326</v>
      </c>
      <c r="D35" s="7">
        <v>18.74591356</v>
      </c>
      <c r="E35" s="8">
        <v>16.39784846</v>
      </c>
      <c r="F35" s="81"/>
    </row>
    <row r="36" spans="1:6" ht="15">
      <c r="A36" s="117">
        <v>2007</v>
      </c>
      <c r="B36" s="7">
        <v>25.59863929</v>
      </c>
      <c r="C36" s="7">
        <v>38.23010346</v>
      </c>
      <c r="D36" s="7">
        <v>18.99450797</v>
      </c>
      <c r="E36" s="8">
        <v>17.17674928</v>
      </c>
      <c r="F36" s="81"/>
    </row>
    <row r="37" spans="1:6" ht="15">
      <c r="A37" s="117">
        <v>2008</v>
      </c>
      <c r="B37" s="7">
        <v>24.55144008</v>
      </c>
      <c r="C37" s="7">
        <v>38.01774329</v>
      </c>
      <c r="D37" s="7">
        <v>19.16410765</v>
      </c>
      <c r="E37" s="8">
        <v>18.26670898</v>
      </c>
      <c r="F37" s="81"/>
    </row>
    <row r="38" spans="1:6" ht="15">
      <c r="A38" s="117">
        <v>2009</v>
      </c>
      <c r="B38" s="7">
        <v>23.17100848</v>
      </c>
      <c r="C38" s="7">
        <v>38.2542737</v>
      </c>
      <c r="D38" s="7">
        <v>20.02249052</v>
      </c>
      <c r="E38" s="8">
        <v>18.5522273</v>
      </c>
      <c r="F38" s="81"/>
    </row>
    <row r="39" spans="1:6" ht="15">
      <c r="A39" s="117">
        <v>2010</v>
      </c>
      <c r="B39" s="7">
        <v>22.15705074</v>
      </c>
      <c r="C39" s="7">
        <v>38.30309785</v>
      </c>
      <c r="D39" s="7">
        <v>20.61399718</v>
      </c>
      <c r="E39" s="8">
        <v>18.92585424</v>
      </c>
      <c r="F39" s="81"/>
    </row>
    <row r="40" spans="1:6" ht="15">
      <c r="A40" s="117">
        <v>2011</v>
      </c>
      <c r="B40" s="7">
        <v>21.6232573</v>
      </c>
      <c r="C40" s="7">
        <v>37.60693642</v>
      </c>
      <c r="D40" s="7">
        <v>20.31592454</v>
      </c>
      <c r="E40" s="8">
        <v>20.45388175</v>
      </c>
      <c r="F40" s="81"/>
    </row>
    <row r="41" spans="1:6" ht="15">
      <c r="A41" s="117">
        <v>2012</v>
      </c>
      <c r="B41" s="7">
        <v>20.0823887</v>
      </c>
      <c r="C41" s="7">
        <v>37.5795067</v>
      </c>
      <c r="D41" s="7">
        <v>21.10847214</v>
      </c>
      <c r="E41" s="8">
        <v>21.22963247</v>
      </c>
      <c r="F41" s="81"/>
    </row>
    <row r="42" spans="1:6" ht="15">
      <c r="A42" s="117">
        <v>2013</v>
      </c>
      <c r="B42" s="7">
        <v>18.93677961</v>
      </c>
      <c r="C42" s="7">
        <v>36.85770973</v>
      </c>
      <c r="D42" s="7">
        <v>22.06318099</v>
      </c>
      <c r="E42" s="8">
        <v>22.14232967</v>
      </c>
      <c r="F42" s="81"/>
    </row>
    <row r="43" spans="1:10" ht="18">
      <c r="A43" s="194" t="s">
        <v>847</v>
      </c>
      <c r="B43" s="194"/>
      <c r="C43" s="194"/>
      <c r="D43" s="194"/>
      <c r="E43" s="194"/>
      <c r="F43" s="155"/>
      <c r="G43" s="155"/>
      <c r="H43" s="155"/>
      <c r="I43" s="155"/>
      <c r="J43" s="155"/>
    </row>
    <row r="44" spans="1:6" ht="15">
      <c r="A44" s="117">
        <v>2014</v>
      </c>
      <c r="B44" s="7">
        <v>18.2920057</v>
      </c>
      <c r="C44" s="7">
        <v>37.14096703</v>
      </c>
      <c r="D44" s="7">
        <v>21.98663934</v>
      </c>
      <c r="E44" s="8">
        <v>22.58038793</v>
      </c>
      <c r="F44" s="81"/>
    </row>
    <row r="45" spans="1:6" ht="15">
      <c r="A45" s="118">
        <v>2015</v>
      </c>
      <c r="B45" s="26">
        <v>16.76768773</v>
      </c>
      <c r="C45" s="26">
        <v>36.59114625</v>
      </c>
      <c r="D45" s="26">
        <v>23.03401703</v>
      </c>
      <c r="E45" s="27">
        <v>23.60714899</v>
      </c>
      <c r="F45" s="81"/>
    </row>
    <row r="46" spans="1:10" ht="45" customHeight="1">
      <c r="A46" s="176" t="s">
        <v>862</v>
      </c>
      <c r="B46" s="176"/>
      <c r="C46" s="176"/>
      <c r="D46" s="176"/>
      <c r="E46" s="176"/>
      <c r="F46" s="150"/>
      <c r="G46" s="150"/>
      <c r="H46" s="150"/>
      <c r="I46" s="150"/>
      <c r="J46" s="150"/>
    </row>
    <row r="47" spans="1:10" ht="45" customHeight="1">
      <c r="A47" s="161" t="s">
        <v>870</v>
      </c>
      <c r="B47" s="161"/>
      <c r="C47" s="161"/>
      <c r="D47" s="161"/>
      <c r="E47" s="161"/>
      <c r="F47" s="150"/>
      <c r="G47" s="150"/>
      <c r="H47" s="150"/>
      <c r="I47" s="150"/>
      <c r="J47" s="150"/>
    </row>
    <row r="48" spans="1:5" ht="15">
      <c r="A48" s="198" t="s">
        <v>92</v>
      </c>
      <c r="B48" s="198"/>
      <c r="C48" s="198"/>
      <c r="D48" s="198"/>
      <c r="E48" s="198"/>
    </row>
  </sheetData>
  <sheetProtection/>
  <mergeCells count="4">
    <mergeCell ref="A46:E46"/>
    <mergeCell ref="A48:E48"/>
    <mergeCell ref="A43:E43"/>
    <mergeCell ref="A47:E47"/>
  </mergeCells>
  <printOptions/>
  <pageMargins left="0.75" right="0.75" top="1" bottom="1" header="0.3" footer="0.3"/>
  <pageSetup fitToHeight="1" fitToWidth="1" horizontalDpi="600" verticalDpi="600" orientation="portrait" scale="87"/>
</worksheet>
</file>

<file path=xl/worksheets/sheet21.xml><?xml version="1.0" encoding="utf-8"?>
<worksheet xmlns="http://schemas.openxmlformats.org/spreadsheetml/2006/main" xmlns:r="http://schemas.openxmlformats.org/officeDocument/2006/relationships">
  <sheetPr>
    <pageSetUpPr fitToPage="1"/>
  </sheetPr>
  <dimension ref="A1:J55"/>
  <sheetViews>
    <sheetView zoomScaleSheetLayoutView="100" zoomScalePageLayoutView="0" workbookViewId="0" topLeftCell="A1">
      <selection activeCell="A1" sqref="A1"/>
    </sheetView>
  </sheetViews>
  <sheetFormatPr defaultColWidth="8.421875" defaultRowHeight="15"/>
  <cols>
    <col min="1" max="1" width="9.421875" style="30" customWidth="1"/>
    <col min="2" max="7" width="14.28125" style="30" customWidth="1"/>
    <col min="8" max="16384" width="8.421875" style="30" customWidth="1"/>
  </cols>
  <sheetData>
    <row r="1" spans="1:7" ht="15">
      <c r="A1" s="17" t="s">
        <v>46</v>
      </c>
      <c r="B1" s="17"/>
      <c r="C1" s="17"/>
      <c r="D1" s="39"/>
      <c r="E1" s="39"/>
      <c r="F1" s="39"/>
      <c r="G1" s="39"/>
    </row>
    <row r="2" spans="1:7" ht="17.25">
      <c r="A2" s="17" t="s">
        <v>207</v>
      </c>
      <c r="B2" s="17"/>
      <c r="C2" s="17"/>
      <c r="D2" s="39"/>
      <c r="E2" s="39"/>
      <c r="F2" s="39"/>
      <c r="G2" s="39"/>
    </row>
    <row r="3" spans="1:7" ht="15" customHeight="1">
      <c r="A3" s="9" t="s">
        <v>208</v>
      </c>
      <c r="B3" s="10"/>
      <c r="C3" s="10"/>
      <c r="D3" s="39"/>
      <c r="E3" s="39"/>
      <c r="F3" s="39"/>
      <c r="G3" s="39"/>
    </row>
    <row r="4" spans="1:7" ht="15" customHeight="1">
      <c r="A4" s="45"/>
      <c r="B4" s="189" t="s">
        <v>24</v>
      </c>
      <c r="C4" s="191"/>
      <c r="D4" s="191"/>
      <c r="E4" s="191"/>
      <c r="F4" s="191"/>
      <c r="G4" s="191"/>
    </row>
    <row r="5" spans="1:7" ht="15" customHeight="1">
      <c r="A5" s="47"/>
      <c r="B5" s="200" t="s">
        <v>139</v>
      </c>
      <c r="C5" s="201"/>
      <c r="D5" s="200" t="s">
        <v>140</v>
      </c>
      <c r="E5" s="201"/>
      <c r="F5" s="202" t="s">
        <v>141</v>
      </c>
      <c r="G5" s="203"/>
    </row>
    <row r="6" spans="1:7" ht="30">
      <c r="A6" s="64" t="s">
        <v>0</v>
      </c>
      <c r="B6" s="66" t="s">
        <v>7</v>
      </c>
      <c r="C6" s="66" t="s">
        <v>8</v>
      </c>
      <c r="D6" s="66" t="s">
        <v>7</v>
      </c>
      <c r="E6" s="66" t="s">
        <v>8</v>
      </c>
      <c r="F6" s="66" t="s">
        <v>7</v>
      </c>
      <c r="G6" s="90" t="s">
        <v>8</v>
      </c>
    </row>
    <row r="7" spans="1:7" s="76" customFormat="1" ht="15">
      <c r="A7" s="139">
        <v>1975</v>
      </c>
      <c r="B7" s="25">
        <f>21.2718/100</f>
        <v>0.212718</v>
      </c>
      <c r="C7" s="11">
        <v>5037.67</v>
      </c>
      <c r="D7" s="25">
        <f>15.8143/100</f>
        <v>0.158143</v>
      </c>
      <c r="E7" s="11">
        <v>7328.32</v>
      </c>
      <c r="F7" s="25">
        <f>19.0699/100</f>
        <v>0.190699</v>
      </c>
      <c r="G7" s="11">
        <v>7813.61</v>
      </c>
    </row>
    <row r="8" spans="1:7" ht="15">
      <c r="A8" s="47">
        <v>1976</v>
      </c>
      <c r="B8" s="68">
        <v>22.0292</v>
      </c>
      <c r="C8" s="13">
        <v>5041.65</v>
      </c>
      <c r="D8" s="68">
        <v>16.4204</v>
      </c>
      <c r="E8" s="14">
        <v>7310.39</v>
      </c>
      <c r="F8" s="68">
        <v>19.8016</v>
      </c>
      <c r="G8" s="13">
        <v>7764.14</v>
      </c>
    </row>
    <row r="9" spans="1:7" ht="15">
      <c r="A9" s="47">
        <v>1977</v>
      </c>
      <c r="B9" s="68">
        <v>22.6639</v>
      </c>
      <c r="C9" s="13">
        <v>4953.61</v>
      </c>
      <c r="D9" s="68">
        <v>16.9274</v>
      </c>
      <c r="E9" s="14">
        <v>6935.05</v>
      </c>
      <c r="F9" s="68">
        <v>20.5046</v>
      </c>
      <c r="G9" s="13">
        <v>7076.58</v>
      </c>
    </row>
    <row r="10" spans="1:7" ht="15">
      <c r="A10" s="47">
        <v>1978</v>
      </c>
      <c r="B10" s="68">
        <v>23.561</v>
      </c>
      <c r="C10" s="13">
        <v>5041.78</v>
      </c>
      <c r="D10" s="68">
        <v>17.6339</v>
      </c>
      <c r="E10" s="14">
        <v>7462.93</v>
      </c>
      <c r="F10" s="68">
        <v>21.1703</v>
      </c>
      <c r="G10" s="13">
        <v>7905.8</v>
      </c>
    </row>
    <row r="11" spans="1:7" ht="15">
      <c r="A11" s="47">
        <v>1979</v>
      </c>
      <c r="B11" s="68">
        <v>24.42</v>
      </c>
      <c r="C11" s="13">
        <v>4394.83</v>
      </c>
      <c r="D11" s="68">
        <v>17.9306</v>
      </c>
      <c r="E11" s="14">
        <v>6482.5</v>
      </c>
      <c r="F11" s="68">
        <v>21.626</v>
      </c>
      <c r="G11" s="13">
        <v>6931.39</v>
      </c>
    </row>
    <row r="12" spans="1:7" ht="15">
      <c r="A12" s="47">
        <v>1980</v>
      </c>
      <c r="B12" s="68">
        <v>24.7582</v>
      </c>
      <c r="C12" s="13">
        <v>4484.2</v>
      </c>
      <c r="D12" s="68">
        <v>17.948</v>
      </c>
      <c r="E12" s="14">
        <v>6636.85</v>
      </c>
      <c r="F12" s="68">
        <v>21.8104</v>
      </c>
      <c r="G12" s="13">
        <v>6925.41</v>
      </c>
    </row>
    <row r="13" spans="1:7" ht="15">
      <c r="A13" s="47">
        <v>1981</v>
      </c>
      <c r="B13" s="68">
        <v>25.3248</v>
      </c>
      <c r="C13" s="13">
        <v>4261.77</v>
      </c>
      <c r="D13" s="68">
        <v>18.3467</v>
      </c>
      <c r="E13" s="14">
        <v>6118.72</v>
      </c>
      <c r="F13" s="68">
        <v>22.3271</v>
      </c>
      <c r="G13" s="13">
        <v>6321.54</v>
      </c>
    </row>
    <row r="14" spans="1:7" ht="15">
      <c r="A14" s="47">
        <v>1982</v>
      </c>
      <c r="B14" s="68">
        <v>25.7627</v>
      </c>
      <c r="C14" s="13">
        <v>4182.32</v>
      </c>
      <c r="D14" s="68">
        <v>18.8055</v>
      </c>
      <c r="E14" s="14">
        <v>5904.45</v>
      </c>
      <c r="F14" s="68">
        <v>22.7623</v>
      </c>
      <c r="G14" s="13">
        <v>6081.58</v>
      </c>
    </row>
    <row r="15" spans="1:7" ht="15">
      <c r="A15" s="47">
        <v>1983</v>
      </c>
      <c r="B15" s="68">
        <v>27.258</v>
      </c>
      <c r="C15" s="13">
        <v>4297.88</v>
      </c>
      <c r="D15" s="68">
        <v>19.8523</v>
      </c>
      <c r="E15" s="14">
        <v>6175.81</v>
      </c>
      <c r="F15" s="68">
        <v>24.129</v>
      </c>
      <c r="G15" s="13">
        <v>6475.6</v>
      </c>
    </row>
    <row r="16" spans="1:7" ht="15">
      <c r="A16" s="47">
        <v>1984</v>
      </c>
      <c r="B16" s="68">
        <v>27.2268</v>
      </c>
      <c r="C16" s="13">
        <v>4156.03</v>
      </c>
      <c r="D16" s="68">
        <v>20.0765</v>
      </c>
      <c r="E16" s="14">
        <v>5888.86</v>
      </c>
      <c r="F16" s="68">
        <v>24.2882</v>
      </c>
      <c r="G16" s="13">
        <v>6427.35</v>
      </c>
    </row>
    <row r="17" spans="1:7" ht="15">
      <c r="A17" s="47">
        <v>1985</v>
      </c>
      <c r="B17" s="68">
        <v>27.9443</v>
      </c>
      <c r="C17" s="13">
        <v>4258.22</v>
      </c>
      <c r="D17" s="68">
        <v>20.6223</v>
      </c>
      <c r="E17" s="14">
        <v>6141.16</v>
      </c>
      <c r="F17" s="68">
        <v>25.0189</v>
      </c>
      <c r="G17" s="13">
        <v>6539.63</v>
      </c>
    </row>
    <row r="18" spans="1:7" ht="15">
      <c r="A18" s="47">
        <v>1986</v>
      </c>
      <c r="B18" s="68">
        <v>29.6774</v>
      </c>
      <c r="C18" s="13">
        <v>4358.68</v>
      </c>
      <c r="D18" s="68">
        <v>22.1612</v>
      </c>
      <c r="E18" s="14">
        <v>5888.58</v>
      </c>
      <c r="F18" s="68">
        <v>26.7036</v>
      </c>
      <c r="G18" s="13">
        <v>6538.03</v>
      </c>
    </row>
    <row r="19" spans="1:7" ht="15">
      <c r="A19" s="47">
        <v>1987</v>
      </c>
      <c r="B19" s="68">
        <v>30.6619</v>
      </c>
      <c r="C19" s="13">
        <v>4844.25</v>
      </c>
      <c r="D19" s="68">
        <v>22.8313</v>
      </c>
      <c r="E19" s="14">
        <v>6307.61</v>
      </c>
      <c r="F19" s="68">
        <v>27.7082</v>
      </c>
      <c r="G19" s="13">
        <v>6942.58</v>
      </c>
    </row>
    <row r="20" spans="1:7" ht="15">
      <c r="A20" s="47">
        <v>1988</v>
      </c>
      <c r="B20" s="68">
        <v>32.2607</v>
      </c>
      <c r="C20" s="13">
        <v>4610.97</v>
      </c>
      <c r="D20" s="68">
        <v>24.1535</v>
      </c>
      <c r="E20" s="14">
        <v>6309.75</v>
      </c>
      <c r="F20" s="68">
        <v>29.1499</v>
      </c>
      <c r="G20" s="13">
        <v>7037.8</v>
      </c>
    </row>
    <row r="21" spans="1:7" ht="15">
      <c r="A21" s="47">
        <v>1989</v>
      </c>
      <c r="B21" s="68">
        <v>33.0235</v>
      </c>
      <c r="C21" s="13">
        <v>4643.92</v>
      </c>
      <c r="D21" s="68">
        <v>24.5586</v>
      </c>
      <c r="E21" s="14">
        <v>6718.78</v>
      </c>
      <c r="F21" s="68">
        <v>29.8655</v>
      </c>
      <c r="G21" s="13">
        <v>6953.38</v>
      </c>
    </row>
    <row r="22" spans="1:7" ht="15">
      <c r="A22" s="47">
        <v>1990</v>
      </c>
      <c r="B22" s="68">
        <v>33.8998</v>
      </c>
      <c r="C22" s="13">
        <v>4960.14</v>
      </c>
      <c r="D22" s="68">
        <v>25.7257</v>
      </c>
      <c r="E22" s="14">
        <v>6789.88</v>
      </c>
      <c r="F22" s="68">
        <v>30.7135</v>
      </c>
      <c r="G22" s="13">
        <v>7385.1</v>
      </c>
    </row>
    <row r="23" spans="1:7" ht="15">
      <c r="A23" s="47">
        <v>1991</v>
      </c>
      <c r="B23" s="68">
        <v>35.5448</v>
      </c>
      <c r="C23" s="13">
        <v>4895.59</v>
      </c>
      <c r="D23" s="68">
        <v>27.1108</v>
      </c>
      <c r="E23" s="14">
        <v>6794.16</v>
      </c>
      <c r="F23" s="68">
        <v>32.2454</v>
      </c>
      <c r="G23" s="13">
        <v>7580.27</v>
      </c>
    </row>
    <row r="24" spans="1:7" ht="15">
      <c r="A24" s="47">
        <v>1992</v>
      </c>
      <c r="B24" s="68">
        <v>35.8532</v>
      </c>
      <c r="C24" s="13">
        <v>5021.27</v>
      </c>
      <c r="D24" s="68">
        <v>27.2855</v>
      </c>
      <c r="E24" s="14">
        <v>6808.5</v>
      </c>
      <c r="F24" s="68">
        <v>32.6743</v>
      </c>
      <c r="G24" s="13">
        <v>7557.44</v>
      </c>
    </row>
    <row r="25" spans="1:7" ht="15">
      <c r="A25" s="47">
        <v>1993</v>
      </c>
      <c r="B25" s="68">
        <v>35.8192</v>
      </c>
      <c r="C25" s="13">
        <v>4957.85</v>
      </c>
      <c r="D25" s="68">
        <v>27.1919</v>
      </c>
      <c r="E25" s="14">
        <v>6775.73</v>
      </c>
      <c r="F25" s="68">
        <v>32.93</v>
      </c>
      <c r="G25" s="13">
        <v>7583.86</v>
      </c>
    </row>
    <row r="26" spans="1:7" ht="15">
      <c r="A26" s="47">
        <v>1994</v>
      </c>
      <c r="B26" s="68">
        <v>34.552</v>
      </c>
      <c r="C26" s="13">
        <v>4837.26</v>
      </c>
      <c r="D26" s="68">
        <v>26.248</v>
      </c>
      <c r="E26" s="14">
        <v>6570.61</v>
      </c>
      <c r="F26" s="68">
        <v>31.4206</v>
      </c>
      <c r="G26" s="13">
        <v>7275.23</v>
      </c>
    </row>
    <row r="27" spans="1:7" ht="15">
      <c r="A27" s="47">
        <v>1995</v>
      </c>
      <c r="B27" s="68">
        <v>34.5675</v>
      </c>
      <c r="C27" s="13">
        <v>5163.97</v>
      </c>
      <c r="D27" s="68">
        <v>26.259</v>
      </c>
      <c r="E27" s="14">
        <v>7041.78</v>
      </c>
      <c r="F27" s="68">
        <v>31.4191</v>
      </c>
      <c r="G27" s="13">
        <v>7661.45</v>
      </c>
    </row>
    <row r="28" spans="1:7" ht="15">
      <c r="A28" s="47">
        <v>1996</v>
      </c>
      <c r="B28" s="68">
        <v>34.7785</v>
      </c>
      <c r="C28" s="13">
        <v>5811.38</v>
      </c>
      <c r="D28" s="68">
        <v>26.575</v>
      </c>
      <c r="E28" s="14">
        <v>7693.68</v>
      </c>
      <c r="F28" s="68">
        <v>31.7421</v>
      </c>
      <c r="G28" s="13">
        <v>8296.74</v>
      </c>
    </row>
    <row r="29" spans="1:7" ht="15">
      <c r="A29" s="47">
        <v>1997</v>
      </c>
      <c r="B29" s="68">
        <v>33.5505</v>
      </c>
      <c r="C29" s="13">
        <v>5374.19</v>
      </c>
      <c r="D29" s="68">
        <v>25.3876</v>
      </c>
      <c r="E29" s="14">
        <v>7431.57</v>
      </c>
      <c r="F29" s="68">
        <v>30.6675</v>
      </c>
      <c r="G29" s="13">
        <v>8021.1</v>
      </c>
    </row>
    <row r="30" spans="1:7" ht="15">
      <c r="A30" s="47">
        <v>1998</v>
      </c>
      <c r="B30" s="68">
        <v>34.813</v>
      </c>
      <c r="C30" s="13">
        <v>5753.66</v>
      </c>
      <c r="D30" s="68">
        <v>26.6042</v>
      </c>
      <c r="E30" s="14">
        <v>7677.41</v>
      </c>
      <c r="F30" s="68">
        <v>31.9294</v>
      </c>
      <c r="G30" s="13">
        <v>8274.74</v>
      </c>
    </row>
    <row r="31" spans="1:7" ht="15">
      <c r="A31" s="47">
        <v>1999</v>
      </c>
      <c r="B31" s="68">
        <v>36.0058</v>
      </c>
      <c r="C31" s="13">
        <v>6202.86</v>
      </c>
      <c r="D31" s="68">
        <v>27.8047</v>
      </c>
      <c r="E31" s="14">
        <v>8012.03</v>
      </c>
      <c r="F31" s="68">
        <v>33.2403</v>
      </c>
      <c r="G31" s="13">
        <v>8615.09</v>
      </c>
    </row>
    <row r="32" spans="1:7" ht="15">
      <c r="A32" s="47">
        <v>2000</v>
      </c>
      <c r="B32" s="68">
        <v>33.0181</v>
      </c>
      <c r="C32" s="13">
        <v>6312</v>
      </c>
      <c r="D32" s="68">
        <v>25.5072</v>
      </c>
      <c r="E32" s="14">
        <v>8305.27</v>
      </c>
      <c r="F32" s="68">
        <v>30.5323</v>
      </c>
      <c r="G32" s="13">
        <v>9019.52</v>
      </c>
    </row>
    <row r="33" spans="1:7" ht="15">
      <c r="A33" s="47">
        <v>2001</v>
      </c>
      <c r="B33" s="68">
        <v>33.7077</v>
      </c>
      <c r="C33" s="13">
        <v>6161.69</v>
      </c>
      <c r="D33" s="68">
        <v>26.0117</v>
      </c>
      <c r="E33" s="14">
        <v>8043.98</v>
      </c>
      <c r="F33" s="68">
        <v>31.1169</v>
      </c>
      <c r="G33" s="13">
        <v>8687.5</v>
      </c>
    </row>
    <row r="34" spans="1:7" ht="15">
      <c r="A34" s="47">
        <v>2002</v>
      </c>
      <c r="B34" s="68">
        <v>33.7881</v>
      </c>
      <c r="C34" s="13">
        <v>5969.27</v>
      </c>
      <c r="D34" s="68">
        <v>25.7745</v>
      </c>
      <c r="E34" s="14">
        <v>7959.02</v>
      </c>
      <c r="F34" s="68">
        <v>30.9765</v>
      </c>
      <c r="G34" s="13">
        <v>8500.24</v>
      </c>
    </row>
    <row r="35" spans="1:7" ht="15">
      <c r="A35" s="47">
        <v>2003</v>
      </c>
      <c r="B35" s="68">
        <v>34.7708</v>
      </c>
      <c r="C35" s="13">
        <v>6495.32</v>
      </c>
      <c r="D35" s="68">
        <v>27.0663</v>
      </c>
      <c r="E35" s="14">
        <v>8433.52</v>
      </c>
      <c r="F35" s="68">
        <v>32.3026</v>
      </c>
      <c r="G35" s="13">
        <v>8979.13</v>
      </c>
    </row>
    <row r="36" spans="1:7" ht="15">
      <c r="A36" s="47">
        <v>2004</v>
      </c>
      <c r="B36" s="68">
        <v>34.4519</v>
      </c>
      <c r="C36" s="13">
        <v>6289.88</v>
      </c>
      <c r="D36" s="68">
        <v>26.8025</v>
      </c>
      <c r="E36" s="14">
        <v>8166.78</v>
      </c>
      <c r="F36" s="68">
        <v>32.133</v>
      </c>
      <c r="G36" s="13">
        <v>9012.14</v>
      </c>
    </row>
    <row r="37" spans="1:7" ht="15">
      <c r="A37" s="47">
        <v>2005</v>
      </c>
      <c r="B37" s="68">
        <v>34.306</v>
      </c>
      <c r="C37" s="13">
        <v>6260.41</v>
      </c>
      <c r="D37" s="68">
        <v>26.6165</v>
      </c>
      <c r="E37" s="14">
        <v>8097.74</v>
      </c>
      <c r="F37" s="68">
        <v>31.9533</v>
      </c>
      <c r="G37" s="13">
        <v>8833.9</v>
      </c>
    </row>
    <row r="38" spans="1:7" ht="15">
      <c r="A38" s="47">
        <v>2006</v>
      </c>
      <c r="B38" s="68">
        <v>34.9411</v>
      </c>
      <c r="C38" s="13">
        <v>6351.13</v>
      </c>
      <c r="D38" s="68">
        <v>26.6176</v>
      </c>
      <c r="E38" s="14">
        <v>8468.18</v>
      </c>
      <c r="F38" s="68">
        <v>32.432</v>
      </c>
      <c r="G38" s="13">
        <v>9173.86</v>
      </c>
    </row>
    <row r="39" spans="1:7" ht="15">
      <c r="A39" s="47">
        <v>2007</v>
      </c>
      <c r="B39" s="68">
        <v>34.063</v>
      </c>
      <c r="C39" s="13">
        <v>6483.88</v>
      </c>
      <c r="D39" s="68">
        <v>25.8617</v>
      </c>
      <c r="E39" s="14">
        <v>8535.22</v>
      </c>
      <c r="F39" s="68">
        <v>31.4144</v>
      </c>
      <c r="G39" s="13">
        <v>8933.81</v>
      </c>
    </row>
    <row r="40" spans="1:7" ht="15">
      <c r="A40" s="47">
        <v>2008</v>
      </c>
      <c r="B40" s="68">
        <v>33.8961</v>
      </c>
      <c r="C40" s="13">
        <v>6543.56</v>
      </c>
      <c r="D40" s="68">
        <v>26.4603</v>
      </c>
      <c r="E40" s="14">
        <v>8166.36</v>
      </c>
      <c r="F40" s="68">
        <v>31.3142</v>
      </c>
      <c r="G40" s="13">
        <v>8768.36</v>
      </c>
    </row>
    <row r="41" spans="1:7" ht="15">
      <c r="A41" s="47">
        <v>2009</v>
      </c>
      <c r="B41" s="68">
        <v>34.3719</v>
      </c>
      <c r="C41" s="13">
        <v>6638.27</v>
      </c>
      <c r="D41" s="68">
        <v>26.5768</v>
      </c>
      <c r="E41" s="14">
        <v>8851.02</v>
      </c>
      <c r="F41" s="68">
        <v>31.8742</v>
      </c>
      <c r="G41" s="13">
        <v>9293.58</v>
      </c>
    </row>
    <row r="42" spans="1:7" ht="15">
      <c r="A42" s="47">
        <v>2010</v>
      </c>
      <c r="B42" s="68">
        <v>32.0888</v>
      </c>
      <c r="C42" s="13">
        <v>6569.07</v>
      </c>
      <c r="D42" s="68">
        <v>24.8772</v>
      </c>
      <c r="E42" s="14">
        <v>8920.8</v>
      </c>
      <c r="F42" s="68">
        <v>30.2434</v>
      </c>
      <c r="G42" s="13">
        <v>9380.64</v>
      </c>
    </row>
    <row r="43" spans="1:7" ht="15">
      <c r="A43" s="47">
        <v>2011</v>
      </c>
      <c r="B43" s="68">
        <v>33.7669</v>
      </c>
      <c r="C43" s="13">
        <v>6812.73</v>
      </c>
      <c r="D43" s="68">
        <v>25.6453</v>
      </c>
      <c r="E43" s="14">
        <v>8969.46</v>
      </c>
      <c r="F43" s="68">
        <v>31.2242</v>
      </c>
      <c r="G43" s="13">
        <v>9756.03</v>
      </c>
    </row>
    <row r="44" spans="1:7" ht="15">
      <c r="A44" s="47">
        <v>2012</v>
      </c>
      <c r="B44" s="68">
        <v>32.4581</v>
      </c>
      <c r="C44" s="13">
        <v>6863.45</v>
      </c>
      <c r="D44" s="68">
        <v>25.0709</v>
      </c>
      <c r="E44" s="14">
        <v>8997.36</v>
      </c>
      <c r="F44" s="68">
        <v>30.1118</v>
      </c>
      <c r="G44" s="13">
        <v>9696.18</v>
      </c>
    </row>
    <row r="45" spans="1:7" ht="15">
      <c r="A45" s="51">
        <v>2013</v>
      </c>
      <c r="B45" s="71">
        <v>33.9963</v>
      </c>
      <c r="C45" s="15">
        <v>6886.15</v>
      </c>
      <c r="D45" s="71">
        <v>26.0422</v>
      </c>
      <c r="E45" s="16">
        <v>8707.33</v>
      </c>
      <c r="F45" s="71">
        <v>31.2856</v>
      </c>
      <c r="G45" s="15">
        <v>9811.07</v>
      </c>
    </row>
    <row r="46" spans="1:7" ht="17.25">
      <c r="A46" s="180" t="s">
        <v>849</v>
      </c>
      <c r="B46" s="180"/>
      <c r="C46" s="180"/>
      <c r="D46" s="180"/>
      <c r="E46" s="180"/>
      <c r="F46" s="180"/>
      <c r="G46" s="180"/>
    </row>
    <row r="47" spans="1:7" ht="15">
      <c r="A47" s="45">
        <v>2014</v>
      </c>
      <c r="B47" s="152">
        <v>43.5812</v>
      </c>
      <c r="C47" s="156">
        <v>7509.28</v>
      </c>
      <c r="D47" s="152">
        <v>35.2456</v>
      </c>
      <c r="E47" s="157">
        <v>9031.16</v>
      </c>
      <c r="F47" s="152">
        <v>40.4163</v>
      </c>
      <c r="G47" s="156">
        <v>10813.37</v>
      </c>
    </row>
    <row r="48" spans="1:7" ht="15">
      <c r="A48" s="51">
        <v>2015</v>
      </c>
      <c r="B48" s="71">
        <v>41.9227</v>
      </c>
      <c r="C48" s="15">
        <v>7800</v>
      </c>
      <c r="D48" s="71">
        <v>33.9917</v>
      </c>
      <c r="E48" s="16">
        <v>9600</v>
      </c>
      <c r="F48" s="71">
        <v>39.4197</v>
      </c>
      <c r="G48" s="15">
        <v>10800</v>
      </c>
    </row>
    <row r="49" spans="1:10" s="141" customFormat="1" ht="48" customHeight="1">
      <c r="A49" s="176" t="s">
        <v>853</v>
      </c>
      <c r="B49" s="176"/>
      <c r="C49" s="176"/>
      <c r="D49" s="176"/>
      <c r="E49" s="176"/>
      <c r="F49" s="176"/>
      <c r="G49" s="176"/>
      <c r="H49" s="158"/>
      <c r="I49" s="158"/>
      <c r="J49" s="158"/>
    </row>
    <row r="50" spans="1:10" s="54" customFormat="1" ht="48" customHeight="1">
      <c r="A50" s="204" t="s">
        <v>863</v>
      </c>
      <c r="B50" s="204"/>
      <c r="C50" s="204"/>
      <c r="D50" s="204"/>
      <c r="E50" s="204"/>
      <c r="F50" s="204"/>
      <c r="G50" s="204"/>
      <c r="H50" s="130"/>
      <c r="I50" s="130"/>
      <c r="J50" s="130"/>
    </row>
    <row r="51" spans="1:10" ht="31.5" customHeight="1">
      <c r="A51" s="204" t="s">
        <v>848</v>
      </c>
      <c r="B51" s="204"/>
      <c r="C51" s="204"/>
      <c r="D51" s="204"/>
      <c r="E51" s="204"/>
      <c r="F51" s="204"/>
      <c r="G51" s="204"/>
      <c r="H51" s="86"/>
      <c r="I51" s="86"/>
      <c r="J51" s="86"/>
    </row>
    <row r="52" spans="1:10" ht="31.5" customHeight="1">
      <c r="A52" s="198" t="s">
        <v>171</v>
      </c>
      <c r="B52" s="198"/>
      <c r="C52" s="198"/>
      <c r="D52" s="198"/>
      <c r="E52" s="198"/>
      <c r="F52" s="198"/>
      <c r="G52" s="198"/>
      <c r="H52" s="85"/>
      <c r="I52" s="85"/>
      <c r="J52" s="85"/>
    </row>
    <row r="53" spans="1:10" ht="15">
      <c r="A53" s="199" t="s">
        <v>854</v>
      </c>
      <c r="B53" s="198"/>
      <c r="C53" s="198"/>
      <c r="D53" s="198"/>
      <c r="E53" s="198"/>
      <c r="F53" s="198"/>
      <c r="G53" s="198"/>
      <c r="H53" s="85"/>
      <c r="I53" s="85"/>
      <c r="J53" s="85"/>
    </row>
    <row r="54" spans="1:10" ht="48" customHeight="1">
      <c r="A54" s="161" t="s">
        <v>871</v>
      </c>
      <c r="B54" s="161"/>
      <c r="C54" s="161"/>
      <c r="D54" s="161"/>
      <c r="E54" s="161"/>
      <c r="F54" s="161"/>
      <c r="G54" s="161"/>
      <c r="H54" s="85"/>
      <c r="I54" s="85"/>
      <c r="J54" s="85"/>
    </row>
    <row r="55" spans="1:10" ht="15">
      <c r="A55" s="198" t="s">
        <v>92</v>
      </c>
      <c r="B55" s="198"/>
      <c r="C55" s="198"/>
      <c r="D55" s="198"/>
      <c r="E55" s="198"/>
      <c r="F55" s="198"/>
      <c r="G55" s="198"/>
      <c r="H55" s="85"/>
      <c r="I55" s="85"/>
      <c r="J55" s="85"/>
    </row>
  </sheetData>
  <sheetProtection/>
  <mergeCells count="12">
    <mergeCell ref="A52:G52"/>
    <mergeCell ref="A54:G54"/>
    <mergeCell ref="A55:G55"/>
    <mergeCell ref="A49:G49"/>
    <mergeCell ref="A53:G53"/>
    <mergeCell ref="B4:G4"/>
    <mergeCell ref="B5:C5"/>
    <mergeCell ref="D5:E5"/>
    <mergeCell ref="F5:G5"/>
    <mergeCell ref="A50:G50"/>
    <mergeCell ref="A51:G51"/>
    <mergeCell ref="A46:G46"/>
  </mergeCells>
  <printOptions/>
  <pageMargins left="0.75" right="0.75" top="1" bottom="1" header="0.3" footer="0.3"/>
  <pageSetup fitToHeight="1" fitToWidth="1" horizontalDpi="600" verticalDpi="600" orientation="portrait" scale="72"/>
</worksheet>
</file>

<file path=xl/worksheets/sheet22.xml><?xml version="1.0" encoding="utf-8"?>
<worksheet xmlns="http://schemas.openxmlformats.org/spreadsheetml/2006/main" xmlns:r="http://schemas.openxmlformats.org/officeDocument/2006/relationships">
  <sheetPr>
    <pageSetUpPr fitToPage="1"/>
  </sheetPr>
  <dimension ref="A1:M52"/>
  <sheetViews>
    <sheetView zoomScaleSheetLayoutView="100" zoomScalePageLayoutView="0" workbookViewId="0" topLeftCell="A1">
      <selection activeCell="A1" sqref="A1"/>
    </sheetView>
  </sheetViews>
  <sheetFormatPr defaultColWidth="8.421875" defaultRowHeight="15"/>
  <cols>
    <col min="1" max="1" width="8.421875" style="30" customWidth="1"/>
    <col min="2" max="2" width="11.7109375" style="30" customWidth="1"/>
    <col min="3" max="3" width="8.421875" style="30" customWidth="1"/>
    <col min="4" max="4" width="11.7109375" style="30" customWidth="1"/>
    <col min="5" max="5" width="8.421875" style="30" customWidth="1"/>
    <col min="6" max="6" width="11.7109375" style="30" customWidth="1"/>
    <col min="7" max="7" width="8.421875" style="30" customWidth="1"/>
    <col min="8" max="8" width="11.7109375" style="30" customWidth="1"/>
    <col min="9" max="9" width="9.7109375" style="30" bestFit="1" customWidth="1"/>
    <col min="10" max="10" width="11.7109375" style="30" customWidth="1"/>
    <col min="11" max="11" width="9.7109375" style="30" bestFit="1" customWidth="1"/>
    <col min="12" max="12" width="11.7109375" style="30" customWidth="1"/>
    <col min="13" max="13" width="9.7109375" style="30" bestFit="1" customWidth="1"/>
    <col min="14" max="16384" width="8.421875" style="30" customWidth="1"/>
  </cols>
  <sheetData>
    <row r="1" spans="1:3" ht="15">
      <c r="A1" s="2" t="s">
        <v>47</v>
      </c>
      <c r="B1" s="2"/>
      <c r="C1" s="2"/>
    </row>
    <row r="2" spans="1:3" ht="17.25">
      <c r="A2" s="87" t="s">
        <v>209</v>
      </c>
      <c r="B2" s="87"/>
      <c r="C2" s="87"/>
    </row>
    <row r="3" spans="1:3" ht="17.25">
      <c r="A3" s="131" t="s">
        <v>210</v>
      </c>
      <c r="B3" s="84"/>
      <c r="C3" s="84"/>
    </row>
    <row r="4" spans="1:13" ht="15">
      <c r="A4" s="45"/>
      <c r="B4" s="172" t="s">
        <v>123</v>
      </c>
      <c r="C4" s="172"/>
      <c r="D4" s="189" t="s">
        <v>13</v>
      </c>
      <c r="E4" s="190"/>
      <c r="F4" s="189" t="s">
        <v>86</v>
      </c>
      <c r="G4" s="190"/>
      <c r="H4" s="189" t="s">
        <v>87</v>
      </c>
      <c r="I4" s="190"/>
      <c r="J4" s="189" t="s">
        <v>88</v>
      </c>
      <c r="K4" s="190"/>
      <c r="L4" s="189" t="s">
        <v>14</v>
      </c>
      <c r="M4" s="191"/>
    </row>
    <row r="5" spans="1:13" ht="45">
      <c r="A5" s="64" t="s">
        <v>0</v>
      </c>
      <c r="B5" s="66" t="s">
        <v>7</v>
      </c>
      <c r="C5" s="66" t="s">
        <v>89</v>
      </c>
      <c r="D5" s="65" t="s">
        <v>7</v>
      </c>
      <c r="E5" s="66" t="s">
        <v>89</v>
      </c>
      <c r="F5" s="65" t="s">
        <v>7</v>
      </c>
      <c r="G5" s="66" t="s">
        <v>89</v>
      </c>
      <c r="H5" s="65" t="s">
        <v>7</v>
      </c>
      <c r="I5" s="66" t="s">
        <v>89</v>
      </c>
      <c r="J5" s="65" t="s">
        <v>7</v>
      </c>
      <c r="K5" s="66" t="s">
        <v>89</v>
      </c>
      <c r="L5" s="65" t="s">
        <v>7</v>
      </c>
      <c r="M5" s="90" t="s">
        <v>89</v>
      </c>
    </row>
    <row r="6" spans="1:13" ht="15">
      <c r="A6" s="47">
        <v>1975</v>
      </c>
      <c r="B6" s="25">
        <f>21.27180587/100</f>
        <v>0.21271805870000002</v>
      </c>
      <c r="C6" s="11">
        <v>5037.66598881</v>
      </c>
      <c r="D6" s="25">
        <f>1.94980245/100</f>
        <v>0.0194980245</v>
      </c>
      <c r="E6" s="11">
        <v>1335.66044776</v>
      </c>
      <c r="F6" s="25">
        <f>6.83781317/100</f>
        <v>0.06837813170000001</v>
      </c>
      <c r="G6" s="11">
        <v>2110.34350746</v>
      </c>
      <c r="H6" s="25">
        <f>19.67354902/100</f>
        <v>0.1967354902</v>
      </c>
      <c r="I6" s="11">
        <v>2671.32089552</v>
      </c>
      <c r="J6" s="25">
        <f>37.59616636/100</f>
        <v>0.3759616636</v>
      </c>
      <c r="K6" s="11">
        <v>5104.44901119</v>
      </c>
      <c r="L6" s="25">
        <f>40.29013215/100</f>
        <v>0.40290132149999996</v>
      </c>
      <c r="M6" s="11">
        <v>9616.75522388</v>
      </c>
    </row>
    <row r="7" spans="1:13" ht="15">
      <c r="A7" s="47">
        <v>1976</v>
      </c>
      <c r="B7" s="68">
        <v>22.02924015</v>
      </c>
      <c r="C7" s="69">
        <v>5041.64788732</v>
      </c>
      <c r="D7" s="68">
        <v>1.68924744</v>
      </c>
      <c r="E7" s="69">
        <v>1310.8284507</v>
      </c>
      <c r="F7" s="68">
        <v>8.37675076</v>
      </c>
      <c r="G7" s="69">
        <v>1386.45316901</v>
      </c>
      <c r="H7" s="68">
        <v>19.27823439</v>
      </c>
      <c r="I7" s="69">
        <v>2520.82394366</v>
      </c>
      <c r="J7" s="68">
        <v>39.18345783</v>
      </c>
      <c r="K7" s="69">
        <v>5041.64788732</v>
      </c>
      <c r="L7" s="68">
        <v>41.61150937</v>
      </c>
      <c r="M7" s="69">
        <v>10083.29577465</v>
      </c>
    </row>
    <row r="8" spans="1:13" ht="15">
      <c r="A8" s="47">
        <v>1977</v>
      </c>
      <c r="B8" s="68">
        <v>22.66389537</v>
      </c>
      <c r="C8" s="69">
        <v>4953.60593081</v>
      </c>
      <c r="D8" s="68">
        <v>2.32133269</v>
      </c>
      <c r="E8" s="69">
        <v>1238.4014827</v>
      </c>
      <c r="F8" s="68">
        <v>8.53904509</v>
      </c>
      <c r="G8" s="69">
        <v>1965.71663921</v>
      </c>
      <c r="H8" s="68">
        <v>21.75967825</v>
      </c>
      <c r="I8" s="69">
        <v>2555.43163097</v>
      </c>
      <c r="J8" s="68">
        <v>39.40153048</v>
      </c>
      <c r="K8" s="69">
        <v>4914.29159802</v>
      </c>
      <c r="L8" s="68">
        <v>41.28464685</v>
      </c>
      <c r="M8" s="69">
        <v>10064.46919275</v>
      </c>
    </row>
    <row r="9" spans="1:13" ht="15">
      <c r="A9" s="47">
        <v>1978</v>
      </c>
      <c r="B9" s="68">
        <v>23.56098939</v>
      </c>
      <c r="C9" s="69">
        <v>5041.7767638</v>
      </c>
      <c r="D9" s="68">
        <v>2.69959057</v>
      </c>
      <c r="E9" s="69">
        <v>1317.63312883</v>
      </c>
      <c r="F9" s="68">
        <v>8.29109031</v>
      </c>
      <c r="G9" s="69">
        <v>1537.23865031</v>
      </c>
      <c r="H9" s="68">
        <v>22.69503314</v>
      </c>
      <c r="I9" s="69">
        <v>2964.67453988</v>
      </c>
      <c r="J9" s="68">
        <v>40.74885469</v>
      </c>
      <c r="K9" s="69">
        <v>5182.69030675</v>
      </c>
      <c r="L9" s="68">
        <v>43.34962927</v>
      </c>
      <c r="M9" s="69">
        <v>9470.4881135</v>
      </c>
    </row>
    <row r="10" spans="1:13" ht="15">
      <c r="A10" s="47">
        <v>1979</v>
      </c>
      <c r="B10" s="68">
        <v>24.41996482</v>
      </c>
      <c r="C10" s="69">
        <v>4394.8339834</v>
      </c>
      <c r="D10" s="68">
        <v>3.73792655</v>
      </c>
      <c r="E10" s="69">
        <v>1346.67087137</v>
      </c>
      <c r="F10" s="68">
        <v>9.90808352</v>
      </c>
      <c r="G10" s="69">
        <v>1650.33195021</v>
      </c>
      <c r="H10" s="68">
        <v>27.37376727</v>
      </c>
      <c r="I10" s="69">
        <v>2653.73377593</v>
      </c>
      <c r="J10" s="68">
        <v>41.44008792</v>
      </c>
      <c r="K10" s="69">
        <v>4950.99585062</v>
      </c>
      <c r="L10" s="68">
        <v>39.62774343</v>
      </c>
      <c r="M10" s="69">
        <v>8202.14979253</v>
      </c>
    </row>
    <row r="11" spans="1:13" ht="15">
      <c r="A11" s="47">
        <v>1980</v>
      </c>
      <c r="B11" s="68">
        <v>24.75820014</v>
      </c>
      <c r="C11" s="69">
        <v>4484.20135429</v>
      </c>
      <c r="D11" s="68">
        <v>3.42146116</v>
      </c>
      <c r="E11" s="69">
        <v>1662.09779927</v>
      </c>
      <c r="F11" s="68">
        <v>9.26977625</v>
      </c>
      <c r="G11" s="69">
        <v>1731.35187424</v>
      </c>
      <c r="H11" s="68">
        <v>25.45308746</v>
      </c>
      <c r="I11" s="69">
        <v>2885.58645707</v>
      </c>
      <c r="J11" s="68">
        <v>45.13220516</v>
      </c>
      <c r="K11" s="69">
        <v>4536.14191052</v>
      </c>
      <c r="L11" s="68">
        <v>40.49875552</v>
      </c>
      <c r="M11" s="69">
        <v>8079.64207981</v>
      </c>
    </row>
    <row r="12" spans="1:13" ht="15">
      <c r="A12" s="47">
        <v>1981</v>
      </c>
      <c r="B12" s="68">
        <v>25.32478693</v>
      </c>
      <c r="C12" s="69">
        <v>4261.76913907</v>
      </c>
      <c r="D12" s="68">
        <v>3.62011086</v>
      </c>
      <c r="E12" s="69">
        <v>1580.38410596</v>
      </c>
      <c r="F12" s="68">
        <v>11.88186223</v>
      </c>
      <c r="G12" s="69">
        <v>1185.28807947</v>
      </c>
      <c r="H12" s="68">
        <v>27.44271562</v>
      </c>
      <c r="I12" s="69">
        <v>2633.97350993</v>
      </c>
      <c r="J12" s="68">
        <v>42.08156668</v>
      </c>
      <c r="K12" s="69">
        <v>4741.15231788</v>
      </c>
      <c r="L12" s="68">
        <v>41.59007019</v>
      </c>
      <c r="M12" s="69">
        <v>7901.9205298</v>
      </c>
    </row>
    <row r="13" spans="1:13" ht="15">
      <c r="A13" s="47">
        <v>1982</v>
      </c>
      <c r="B13" s="68">
        <v>25.76274774</v>
      </c>
      <c r="C13" s="69">
        <v>4182.31546392</v>
      </c>
      <c r="D13" s="68">
        <v>4.53221665</v>
      </c>
      <c r="E13" s="69">
        <v>1476.11134021</v>
      </c>
      <c r="F13" s="68">
        <v>12.33764711</v>
      </c>
      <c r="G13" s="69">
        <v>1487.18217526</v>
      </c>
      <c r="H13" s="68">
        <v>29.94353098</v>
      </c>
      <c r="I13" s="69">
        <v>2644.69948454</v>
      </c>
      <c r="J13" s="68">
        <v>41.65458718</v>
      </c>
      <c r="K13" s="69">
        <v>4510.75023711</v>
      </c>
      <c r="L13" s="68">
        <v>40.34053021</v>
      </c>
      <c r="M13" s="69">
        <v>8049.72717526</v>
      </c>
    </row>
    <row r="14" spans="1:13" ht="15">
      <c r="A14" s="47">
        <v>1983</v>
      </c>
      <c r="B14" s="68">
        <v>27.25799577</v>
      </c>
      <c r="C14" s="69">
        <v>4297.88237186</v>
      </c>
      <c r="D14" s="68">
        <v>4.7624185</v>
      </c>
      <c r="E14" s="69">
        <v>1403.04753769</v>
      </c>
      <c r="F14" s="68">
        <v>13.11021308</v>
      </c>
      <c r="G14" s="69">
        <v>1579.32786935</v>
      </c>
      <c r="H14" s="68">
        <v>32.73186805</v>
      </c>
      <c r="I14" s="69">
        <v>2575.85137688</v>
      </c>
      <c r="J14" s="68">
        <v>46.13338197</v>
      </c>
      <c r="K14" s="69">
        <v>4890.28022111</v>
      </c>
      <c r="L14" s="68">
        <v>39.54294302</v>
      </c>
      <c r="M14" s="69">
        <v>8394.30150754</v>
      </c>
    </row>
    <row r="15" spans="1:13" ht="15">
      <c r="A15" s="47">
        <v>1984</v>
      </c>
      <c r="B15" s="68">
        <v>27.22678916</v>
      </c>
      <c r="C15" s="69">
        <v>4156.02919961</v>
      </c>
      <c r="D15" s="68">
        <v>5.1803388</v>
      </c>
      <c r="E15" s="69">
        <v>966.51841851</v>
      </c>
      <c r="F15" s="68">
        <v>15.87845388</v>
      </c>
      <c r="G15" s="69">
        <v>1723.62451302</v>
      </c>
      <c r="H15" s="68">
        <v>33.75167763</v>
      </c>
      <c r="I15" s="69">
        <v>3120.47375121</v>
      </c>
      <c r="J15" s="68">
        <v>43.95073647</v>
      </c>
      <c r="K15" s="69">
        <v>4982.17232401</v>
      </c>
      <c r="L15" s="68">
        <v>37.36949779</v>
      </c>
      <c r="M15" s="69">
        <v>7501.25683703</v>
      </c>
    </row>
    <row r="16" spans="1:13" ht="15">
      <c r="A16" s="47">
        <v>1985</v>
      </c>
      <c r="B16" s="68">
        <v>27.94431371</v>
      </c>
      <c r="C16" s="69">
        <v>4258.22453532</v>
      </c>
      <c r="D16" s="68">
        <v>5.14400754</v>
      </c>
      <c r="E16" s="69">
        <v>823.92209108</v>
      </c>
      <c r="F16" s="68">
        <v>14.91002168</v>
      </c>
      <c r="G16" s="69">
        <v>1583.52724907</v>
      </c>
      <c r="H16" s="68">
        <v>35.1310051</v>
      </c>
      <c r="I16" s="69">
        <v>3060.59888476</v>
      </c>
      <c r="J16" s="68">
        <v>46.72629727</v>
      </c>
      <c r="K16" s="69">
        <v>5322.78066914</v>
      </c>
      <c r="L16" s="68">
        <v>37.80110581</v>
      </c>
      <c r="M16" s="69">
        <v>7953.12144981</v>
      </c>
    </row>
    <row r="17" spans="1:13" ht="15">
      <c r="A17" s="47">
        <v>1986</v>
      </c>
      <c r="B17" s="68">
        <v>29.67736752</v>
      </c>
      <c r="C17" s="69">
        <v>4358.68493151</v>
      </c>
      <c r="D17" s="68">
        <v>6.0287423</v>
      </c>
      <c r="E17" s="69">
        <v>1278.18435616</v>
      </c>
      <c r="F17" s="68">
        <v>15.273605</v>
      </c>
      <c r="G17" s="69">
        <v>1869.87583562</v>
      </c>
      <c r="H17" s="68">
        <v>33.8989606</v>
      </c>
      <c r="I17" s="69">
        <v>3007.49260274</v>
      </c>
      <c r="J17" s="68">
        <v>50.98760639</v>
      </c>
      <c r="K17" s="69">
        <v>5348.10641096</v>
      </c>
      <c r="L17" s="68">
        <v>42.19044614</v>
      </c>
      <c r="M17" s="69">
        <v>8301.11545205</v>
      </c>
    </row>
    <row r="18" spans="1:13" ht="15">
      <c r="A18" s="47">
        <v>1987</v>
      </c>
      <c r="B18" s="68">
        <v>30.66194816</v>
      </c>
      <c r="C18" s="69">
        <v>4844.24627313</v>
      </c>
      <c r="D18" s="68">
        <v>6.4913461</v>
      </c>
      <c r="E18" s="69">
        <v>1274.13769163</v>
      </c>
      <c r="F18" s="68">
        <v>17.10032602</v>
      </c>
      <c r="G18" s="69">
        <v>1892.28370044</v>
      </c>
      <c r="H18" s="68">
        <v>36.83969212</v>
      </c>
      <c r="I18" s="69">
        <v>3364.05991189</v>
      </c>
      <c r="J18" s="68">
        <v>48.39917487</v>
      </c>
      <c r="K18" s="69">
        <v>6030.07739207</v>
      </c>
      <c r="L18" s="68">
        <v>44.46629829</v>
      </c>
      <c r="M18" s="69">
        <v>9221.72923348</v>
      </c>
    </row>
    <row r="19" spans="1:13" ht="15">
      <c r="A19" s="47">
        <v>1988</v>
      </c>
      <c r="B19" s="68">
        <v>32.26074185</v>
      </c>
      <c r="C19" s="69">
        <v>4610.97152542</v>
      </c>
      <c r="D19" s="68">
        <v>6.83368255</v>
      </c>
      <c r="E19" s="69">
        <v>1067.8039322</v>
      </c>
      <c r="F19" s="68">
        <v>20.24985989</v>
      </c>
      <c r="G19" s="69">
        <v>1854.50038983</v>
      </c>
      <c r="H19" s="68">
        <v>39.4576679</v>
      </c>
      <c r="I19" s="69">
        <v>3398.56914407</v>
      </c>
      <c r="J19" s="68">
        <v>50.04340073</v>
      </c>
      <c r="K19" s="69">
        <v>5864.83220339</v>
      </c>
      <c r="L19" s="68">
        <v>44.70888198</v>
      </c>
      <c r="M19" s="69">
        <v>9202.73066949</v>
      </c>
    </row>
    <row r="20" spans="1:13" ht="15">
      <c r="A20" s="47">
        <v>1989</v>
      </c>
      <c r="B20" s="68">
        <v>33.02345055</v>
      </c>
      <c r="C20" s="69">
        <v>4643.92240129</v>
      </c>
      <c r="D20" s="68">
        <v>6.37604145</v>
      </c>
      <c r="E20" s="69">
        <v>1084.54336825</v>
      </c>
      <c r="F20" s="68">
        <v>19.0621733</v>
      </c>
      <c r="G20" s="69">
        <v>2019.09669621</v>
      </c>
      <c r="H20" s="68">
        <v>38.53256395</v>
      </c>
      <c r="I20" s="69">
        <v>3461.30862208</v>
      </c>
      <c r="J20" s="68">
        <v>52.13601632</v>
      </c>
      <c r="K20" s="69">
        <v>5474.63647059</v>
      </c>
      <c r="L20" s="68">
        <v>48.99737689</v>
      </c>
      <c r="M20" s="69">
        <v>9614.74617244</v>
      </c>
    </row>
    <row r="21" spans="1:13" ht="15">
      <c r="A21" s="47">
        <v>1990</v>
      </c>
      <c r="B21" s="68">
        <v>33.89976989</v>
      </c>
      <c r="C21" s="69">
        <v>4960.14318707</v>
      </c>
      <c r="D21" s="68">
        <v>6.2749098</v>
      </c>
      <c r="E21" s="69">
        <v>1102.25404157</v>
      </c>
      <c r="F21" s="68">
        <v>19.7569056</v>
      </c>
      <c r="G21" s="69">
        <v>1939.96711316</v>
      </c>
      <c r="H21" s="68">
        <v>42.93566955</v>
      </c>
      <c r="I21" s="69">
        <v>3692.55103926</v>
      </c>
      <c r="J21" s="68">
        <v>49.90550651</v>
      </c>
      <c r="K21" s="69">
        <v>6062.39722864</v>
      </c>
      <c r="L21" s="68">
        <v>50.62050463</v>
      </c>
      <c r="M21" s="69">
        <v>10763.51071594</v>
      </c>
    </row>
    <row r="22" spans="1:13" ht="15">
      <c r="A22" s="47">
        <v>1991</v>
      </c>
      <c r="B22" s="68">
        <v>35.54483775</v>
      </c>
      <c r="C22" s="69">
        <v>4895.58838235</v>
      </c>
      <c r="D22" s="68">
        <v>7.63081818</v>
      </c>
      <c r="E22" s="69">
        <v>1452.88429412</v>
      </c>
      <c r="F22" s="68">
        <v>22.73732218</v>
      </c>
      <c r="G22" s="69">
        <v>2021.40423529</v>
      </c>
      <c r="H22" s="68">
        <v>42.276125</v>
      </c>
      <c r="I22" s="69">
        <v>3509.38235294</v>
      </c>
      <c r="J22" s="68">
        <v>52.40221626</v>
      </c>
      <c r="K22" s="69">
        <v>6141.41911765</v>
      </c>
      <c r="L22" s="68">
        <v>52.66999097</v>
      </c>
      <c r="M22" s="69">
        <v>11286.17364706</v>
      </c>
    </row>
    <row r="23" spans="1:13" ht="15">
      <c r="A23" s="47">
        <v>1992</v>
      </c>
      <c r="B23" s="68">
        <v>35.85324198</v>
      </c>
      <c r="C23" s="69">
        <v>5021.2703281</v>
      </c>
      <c r="D23" s="68">
        <v>7.26985944</v>
      </c>
      <c r="E23" s="69">
        <v>1082.55184023</v>
      </c>
      <c r="F23" s="68">
        <v>20.93676927</v>
      </c>
      <c r="G23" s="69">
        <v>2042.55064194</v>
      </c>
      <c r="H23" s="68">
        <v>43.01887648</v>
      </c>
      <c r="I23" s="69">
        <v>3676.59115549</v>
      </c>
      <c r="J23" s="68">
        <v>55.25307431</v>
      </c>
      <c r="K23" s="69">
        <v>6076.58815977</v>
      </c>
      <c r="L23" s="68">
        <v>52.78106885</v>
      </c>
      <c r="M23" s="69">
        <v>10764.24188302</v>
      </c>
    </row>
    <row r="24" spans="1:13" ht="15">
      <c r="A24" s="47">
        <v>1993</v>
      </c>
      <c r="B24" s="68">
        <v>35.81920273</v>
      </c>
      <c r="C24" s="69">
        <v>4957.8531856</v>
      </c>
      <c r="D24" s="68">
        <v>8.06488309</v>
      </c>
      <c r="E24" s="69">
        <v>1487.35595568</v>
      </c>
      <c r="F24" s="68">
        <v>19.6740114</v>
      </c>
      <c r="G24" s="69">
        <v>1825.31628116</v>
      </c>
      <c r="H24" s="68">
        <v>44.15946601</v>
      </c>
      <c r="I24" s="69">
        <v>3450.66581717</v>
      </c>
      <c r="J24" s="68">
        <v>55.99654028</v>
      </c>
      <c r="K24" s="69">
        <v>6445.20914127</v>
      </c>
      <c r="L24" s="68">
        <v>51.18614647</v>
      </c>
      <c r="M24" s="69">
        <v>10907.27700831</v>
      </c>
    </row>
    <row r="25" spans="1:13" ht="15">
      <c r="A25" s="47">
        <v>1994</v>
      </c>
      <c r="B25" s="68">
        <v>34.55196202</v>
      </c>
      <c r="C25" s="69">
        <v>4837.25675676</v>
      </c>
      <c r="D25" s="68">
        <v>7.28717962</v>
      </c>
      <c r="E25" s="69">
        <v>1267.36127027</v>
      </c>
      <c r="F25" s="68">
        <v>19.19940574</v>
      </c>
      <c r="G25" s="69">
        <v>1799.45951351</v>
      </c>
      <c r="H25" s="68">
        <v>40.36202966</v>
      </c>
      <c r="I25" s="69">
        <v>3144.21689189</v>
      </c>
      <c r="J25" s="68">
        <v>52.83887899</v>
      </c>
      <c r="K25" s="69">
        <v>6288.43378378</v>
      </c>
      <c r="L25" s="68">
        <v>53.06715854</v>
      </c>
      <c r="M25" s="69">
        <v>10725.81064865</v>
      </c>
    </row>
    <row r="26" spans="1:13" ht="15">
      <c r="A26" s="47">
        <v>1995</v>
      </c>
      <c r="B26" s="68">
        <v>34.56747748</v>
      </c>
      <c r="C26" s="69">
        <v>5163.96983607</v>
      </c>
      <c r="D26" s="68">
        <v>7.44840154</v>
      </c>
      <c r="E26" s="69">
        <v>1502.24577049</v>
      </c>
      <c r="F26" s="68">
        <v>18.56172549</v>
      </c>
      <c r="G26" s="69">
        <v>1661.85938361</v>
      </c>
      <c r="H26" s="68">
        <v>39.28888406</v>
      </c>
      <c r="I26" s="69">
        <v>3398.83105574</v>
      </c>
      <c r="J26" s="68">
        <v>53.47516902</v>
      </c>
      <c r="K26" s="69">
        <v>6102.87344262</v>
      </c>
      <c r="L26" s="68">
        <v>54.04949895</v>
      </c>
      <c r="M26" s="69">
        <v>10953.87540984</v>
      </c>
    </row>
    <row r="27" spans="1:13" ht="15">
      <c r="A27" s="47">
        <v>1996</v>
      </c>
      <c r="B27" s="68">
        <v>34.778465</v>
      </c>
      <c r="C27" s="69">
        <v>5811.37592853</v>
      </c>
      <c r="D27" s="68">
        <v>6.5598404</v>
      </c>
      <c r="E27" s="69">
        <v>1653.86641991</v>
      </c>
      <c r="F27" s="68">
        <v>18.24321328</v>
      </c>
      <c r="G27" s="69">
        <v>1946.26269304</v>
      </c>
      <c r="H27" s="68">
        <v>39.41189033</v>
      </c>
      <c r="I27" s="69">
        <v>3728.05248245</v>
      </c>
      <c r="J27" s="68">
        <v>55.90027819</v>
      </c>
      <c r="K27" s="69">
        <v>6396.16847479</v>
      </c>
      <c r="L27" s="68">
        <v>53.75503831</v>
      </c>
      <c r="M27" s="69">
        <v>12563.9023612</v>
      </c>
    </row>
    <row r="28" spans="1:13" ht="15">
      <c r="A28" s="47">
        <v>1997</v>
      </c>
      <c r="B28" s="68">
        <v>33.55049509</v>
      </c>
      <c r="C28" s="69">
        <v>5374.19326263</v>
      </c>
      <c r="D28" s="68">
        <v>6.87617944</v>
      </c>
      <c r="E28" s="69">
        <v>1152.25085465</v>
      </c>
      <c r="F28" s="68">
        <v>20.35002522</v>
      </c>
      <c r="G28" s="69">
        <v>1860.87024329</v>
      </c>
      <c r="H28" s="68">
        <v>37.06919287</v>
      </c>
      <c r="I28" s="69">
        <v>3572.87086712</v>
      </c>
      <c r="J28" s="68">
        <v>54.80754499</v>
      </c>
      <c r="K28" s="69">
        <v>7145.74173425</v>
      </c>
      <c r="L28" s="68">
        <v>48.63001717</v>
      </c>
      <c r="M28" s="69">
        <v>12933.79253899</v>
      </c>
    </row>
    <row r="29" spans="1:13" ht="15">
      <c r="A29" s="47">
        <v>1998</v>
      </c>
      <c r="B29" s="68">
        <v>34.81296099</v>
      </c>
      <c r="C29" s="69">
        <v>5753.66466258</v>
      </c>
      <c r="D29" s="68">
        <v>8.1833466</v>
      </c>
      <c r="E29" s="69">
        <v>1756.84417178</v>
      </c>
      <c r="F29" s="68">
        <v>19.12536593</v>
      </c>
      <c r="G29" s="69">
        <v>2134.56566871</v>
      </c>
      <c r="H29" s="68">
        <v>40.47600456</v>
      </c>
      <c r="I29" s="69">
        <v>3838.70451534</v>
      </c>
      <c r="J29" s="68">
        <v>53.02586673</v>
      </c>
      <c r="K29" s="69">
        <v>7027.37668712</v>
      </c>
      <c r="L29" s="68">
        <v>53.23873485</v>
      </c>
      <c r="M29" s="69">
        <v>13852.71629448</v>
      </c>
    </row>
    <row r="30" spans="1:13" ht="15">
      <c r="A30" s="47">
        <v>1999</v>
      </c>
      <c r="B30" s="68">
        <v>36.00580194</v>
      </c>
      <c r="C30" s="69">
        <v>6202.86498195</v>
      </c>
      <c r="D30" s="68">
        <v>8.79046399</v>
      </c>
      <c r="E30" s="69">
        <v>1723.01805054</v>
      </c>
      <c r="F30" s="68">
        <v>19.87909686</v>
      </c>
      <c r="G30" s="69">
        <v>2024.54620939</v>
      </c>
      <c r="H30" s="68">
        <v>42.45519197</v>
      </c>
      <c r="I30" s="69">
        <v>3819.3566787</v>
      </c>
      <c r="J30" s="68">
        <v>54.11028857</v>
      </c>
      <c r="K30" s="69">
        <v>7452.05306859</v>
      </c>
      <c r="L30" s="68">
        <v>54.77734411</v>
      </c>
      <c r="M30" s="69">
        <v>14817.95523466</v>
      </c>
    </row>
    <row r="31" spans="1:13" ht="15">
      <c r="A31" s="47">
        <v>2000</v>
      </c>
      <c r="B31" s="68">
        <v>33.01809161</v>
      </c>
      <c r="C31" s="69">
        <v>6312.00278422</v>
      </c>
      <c r="D31" s="68">
        <v>6.45177173</v>
      </c>
      <c r="E31" s="69">
        <v>1644.44283063</v>
      </c>
      <c r="F31" s="68">
        <v>15.66108293</v>
      </c>
      <c r="G31" s="69">
        <v>2059.70617169</v>
      </c>
      <c r="H31" s="68">
        <v>36.84178</v>
      </c>
      <c r="I31" s="69">
        <v>4019.74914153</v>
      </c>
      <c r="J31" s="68">
        <v>56.76347269</v>
      </c>
      <c r="K31" s="69">
        <v>6993.03466357</v>
      </c>
      <c r="L31" s="68">
        <v>49.36141951</v>
      </c>
      <c r="M31" s="69">
        <v>13994.37459397</v>
      </c>
    </row>
    <row r="32" spans="1:13" ht="15">
      <c r="A32" s="47">
        <v>2001</v>
      </c>
      <c r="B32" s="68">
        <v>33.70773127</v>
      </c>
      <c r="C32" s="69">
        <v>6161.68678652</v>
      </c>
      <c r="D32" s="68">
        <v>5.765928</v>
      </c>
      <c r="E32" s="69">
        <v>1742.86179775</v>
      </c>
      <c r="F32" s="68">
        <v>17.19080813</v>
      </c>
      <c r="G32" s="69">
        <v>1914.46665169</v>
      </c>
      <c r="H32" s="68">
        <v>36.69495099</v>
      </c>
      <c r="I32" s="69">
        <v>3587.61397753</v>
      </c>
      <c r="J32" s="68">
        <v>54.56966134</v>
      </c>
      <c r="K32" s="69">
        <v>7022.39238202</v>
      </c>
      <c r="L32" s="68">
        <v>54.30921328</v>
      </c>
      <c r="M32" s="69">
        <v>14122.54321348</v>
      </c>
    </row>
    <row r="33" spans="1:13" ht="15">
      <c r="A33" s="47">
        <v>2002</v>
      </c>
      <c r="B33" s="68">
        <v>33.78813276</v>
      </c>
      <c r="C33" s="69">
        <v>5969.26625903</v>
      </c>
      <c r="D33" s="68">
        <v>7.73565344</v>
      </c>
      <c r="E33" s="69">
        <v>1591.80433574</v>
      </c>
      <c r="F33" s="68">
        <v>18.73529989</v>
      </c>
      <c r="G33" s="69">
        <v>2148.93585325</v>
      </c>
      <c r="H33" s="68">
        <v>38.07376824</v>
      </c>
      <c r="I33" s="69">
        <v>3979.51083936</v>
      </c>
      <c r="J33" s="68">
        <v>53.2355931</v>
      </c>
      <c r="K33" s="69">
        <v>6921.03260145</v>
      </c>
      <c r="L33" s="68">
        <v>51.15513787</v>
      </c>
      <c r="M33" s="69">
        <v>15520.09227349</v>
      </c>
    </row>
    <row r="34" spans="1:13" ht="15">
      <c r="A34" s="47">
        <v>2003</v>
      </c>
      <c r="B34" s="68">
        <v>34.77080592</v>
      </c>
      <c r="C34" s="69">
        <v>6495.318454</v>
      </c>
      <c r="D34" s="68">
        <v>7.2263218</v>
      </c>
      <c r="E34" s="69">
        <v>1636.82025041</v>
      </c>
      <c r="F34" s="68">
        <v>18.68111629</v>
      </c>
      <c r="G34" s="69">
        <v>1931.70770822</v>
      </c>
      <c r="H34" s="68">
        <v>35.72539514</v>
      </c>
      <c r="I34" s="69">
        <v>3897.1910724</v>
      </c>
      <c r="J34" s="68">
        <v>55.94545777</v>
      </c>
      <c r="K34" s="69">
        <v>7467.01809472</v>
      </c>
      <c r="L34" s="68">
        <v>56.26268922</v>
      </c>
      <c r="M34" s="69">
        <v>14385.83131192</v>
      </c>
    </row>
    <row r="35" spans="1:13" ht="15">
      <c r="A35" s="47">
        <v>2004</v>
      </c>
      <c r="B35" s="68">
        <v>34.45192937</v>
      </c>
      <c r="C35" s="69">
        <v>6289.87875593</v>
      </c>
      <c r="D35" s="68">
        <v>7.98049952</v>
      </c>
      <c r="E35" s="69">
        <v>1509.57090142</v>
      </c>
      <c r="F35" s="68">
        <v>18.02062618</v>
      </c>
      <c r="G35" s="69">
        <v>2203.97351608</v>
      </c>
      <c r="H35" s="68">
        <v>38.49223868</v>
      </c>
      <c r="I35" s="69">
        <v>3170.09889299</v>
      </c>
      <c r="J35" s="68">
        <v>53.22132868</v>
      </c>
      <c r="K35" s="69">
        <v>7170.46178176</v>
      </c>
      <c r="L35" s="68">
        <v>54.53766447</v>
      </c>
      <c r="M35" s="69">
        <v>15850.49446494</v>
      </c>
    </row>
    <row r="36" spans="1:13" ht="15">
      <c r="A36" s="47">
        <v>2005</v>
      </c>
      <c r="B36" s="68">
        <v>34.30599169</v>
      </c>
      <c r="C36" s="69">
        <v>6260.4133419</v>
      </c>
      <c r="D36" s="68">
        <v>7.51556583</v>
      </c>
      <c r="E36" s="69">
        <v>1693.16421594</v>
      </c>
      <c r="F36" s="68">
        <v>18.63082739</v>
      </c>
      <c r="G36" s="69">
        <v>1914.01172237</v>
      </c>
      <c r="H36" s="68">
        <v>37.75986433</v>
      </c>
      <c r="I36" s="69">
        <v>3702.87652442</v>
      </c>
      <c r="J36" s="68">
        <v>54.95408629</v>
      </c>
      <c r="K36" s="69">
        <v>7361.58354756</v>
      </c>
      <c r="L36" s="68">
        <v>52.65776567</v>
      </c>
      <c r="M36" s="69">
        <v>14723.16709512</v>
      </c>
    </row>
    <row r="37" spans="1:13" ht="15">
      <c r="A37" s="47">
        <v>2006</v>
      </c>
      <c r="B37" s="68">
        <v>34.94105694</v>
      </c>
      <c r="C37" s="69">
        <v>6351.13454904</v>
      </c>
      <c r="D37" s="68">
        <v>8.8441634</v>
      </c>
      <c r="E37" s="69">
        <v>1693.63587974</v>
      </c>
      <c r="F37" s="68">
        <v>17.20958115</v>
      </c>
      <c r="G37" s="69">
        <v>2117.04484968</v>
      </c>
      <c r="H37" s="68">
        <v>39.48731355</v>
      </c>
      <c r="I37" s="69">
        <v>3987.10113356</v>
      </c>
      <c r="J37" s="68">
        <v>54.93518937</v>
      </c>
      <c r="K37" s="69">
        <v>7254.40701824</v>
      </c>
      <c r="L37" s="68">
        <v>54.21396237</v>
      </c>
      <c r="M37" s="69">
        <v>14113.6323312</v>
      </c>
    </row>
    <row r="38" spans="1:13" ht="15">
      <c r="A38" s="47">
        <v>2007</v>
      </c>
      <c r="B38" s="68">
        <v>34.06304235</v>
      </c>
      <c r="C38" s="69">
        <v>6483.8816906</v>
      </c>
      <c r="D38" s="68">
        <v>7.00327908</v>
      </c>
      <c r="E38" s="69">
        <v>1676.80671172</v>
      </c>
      <c r="F38" s="68">
        <v>17.6198717</v>
      </c>
      <c r="G38" s="69">
        <v>2116.62486561</v>
      </c>
      <c r="H38" s="68">
        <v>38.56891017</v>
      </c>
      <c r="I38" s="69">
        <v>3436.07932729</v>
      </c>
      <c r="J38" s="68">
        <v>54.67058609</v>
      </c>
      <c r="K38" s="69">
        <v>7552.50236139</v>
      </c>
      <c r="L38" s="68">
        <v>52.44377572</v>
      </c>
      <c r="M38" s="69">
        <v>15118.74904009</v>
      </c>
    </row>
    <row r="39" spans="1:13" ht="15">
      <c r="A39" s="47">
        <v>2008</v>
      </c>
      <c r="B39" s="68">
        <v>33.89611024</v>
      </c>
      <c r="C39" s="69">
        <v>6543.55505793</v>
      </c>
      <c r="D39" s="68">
        <v>7.22257405</v>
      </c>
      <c r="E39" s="69">
        <v>1963.06651738</v>
      </c>
      <c r="F39" s="68">
        <v>16.99078029</v>
      </c>
      <c r="G39" s="69">
        <v>1860.55082147</v>
      </c>
      <c r="H39" s="68">
        <v>38.04618466</v>
      </c>
      <c r="I39" s="69">
        <v>3769.08771337</v>
      </c>
      <c r="J39" s="68">
        <v>53.38658332</v>
      </c>
      <c r="K39" s="69">
        <v>7237.17189407</v>
      </c>
      <c r="L39" s="68">
        <v>53.82525816</v>
      </c>
      <c r="M39" s="69">
        <v>15704.53213902</v>
      </c>
    </row>
    <row r="40" spans="1:13" ht="15">
      <c r="A40" s="47">
        <v>2009</v>
      </c>
      <c r="B40" s="68">
        <v>34.3719462</v>
      </c>
      <c r="C40" s="69">
        <v>6638.26827945</v>
      </c>
      <c r="D40" s="68">
        <v>6.77916163</v>
      </c>
      <c r="E40" s="69">
        <v>1991.48048384</v>
      </c>
      <c r="F40" s="68">
        <v>19.20607708</v>
      </c>
      <c r="G40" s="69">
        <v>1998.11875212</v>
      </c>
      <c r="H40" s="68">
        <v>40.45216361</v>
      </c>
      <c r="I40" s="69">
        <v>4036.06711391</v>
      </c>
      <c r="J40" s="68">
        <v>55.7980299</v>
      </c>
      <c r="K40" s="69">
        <v>8218.17612996</v>
      </c>
      <c r="L40" s="68">
        <v>49.60979339</v>
      </c>
      <c r="M40" s="69">
        <v>15931.84387069</v>
      </c>
    </row>
    <row r="41" spans="1:13" ht="15">
      <c r="A41" s="47">
        <v>2010</v>
      </c>
      <c r="B41" s="68">
        <v>32.08878188</v>
      </c>
      <c r="C41" s="69">
        <v>6569.07301631</v>
      </c>
      <c r="D41" s="68">
        <v>5.42318255</v>
      </c>
      <c r="E41" s="69">
        <v>1970.72190489</v>
      </c>
      <c r="F41" s="68">
        <v>15.41092121</v>
      </c>
      <c r="G41" s="69">
        <v>1576.57752391</v>
      </c>
      <c r="H41" s="68">
        <v>35.44862051</v>
      </c>
      <c r="I41" s="69">
        <v>3284.53650815</v>
      </c>
      <c r="J41" s="68">
        <v>52.23848567</v>
      </c>
      <c r="K41" s="69">
        <v>7882.88761957</v>
      </c>
      <c r="L41" s="68">
        <v>51.90474672</v>
      </c>
      <c r="M41" s="69">
        <v>16297.87015347</v>
      </c>
    </row>
    <row r="42" spans="1:13" ht="15">
      <c r="A42" s="47">
        <v>2011</v>
      </c>
      <c r="B42" s="68">
        <v>33.7668851</v>
      </c>
      <c r="C42" s="69">
        <v>6812.73102312</v>
      </c>
      <c r="D42" s="68">
        <v>6.52389451</v>
      </c>
      <c r="E42" s="69">
        <v>1649.26449349</v>
      </c>
      <c r="F42" s="68">
        <v>18.30976522</v>
      </c>
      <c r="G42" s="69">
        <v>2114.44165832</v>
      </c>
      <c r="H42" s="68">
        <v>38.2413043</v>
      </c>
      <c r="I42" s="69">
        <v>3793.30833503</v>
      </c>
      <c r="J42" s="68">
        <v>53.83708175</v>
      </c>
      <c r="K42" s="69">
        <v>8246.32246746</v>
      </c>
      <c r="L42" s="68">
        <v>51.90631755</v>
      </c>
      <c r="M42" s="69">
        <v>16200.85198607</v>
      </c>
    </row>
    <row r="43" spans="1:13" ht="15">
      <c r="A43" s="47">
        <v>2012</v>
      </c>
      <c r="B43" s="68">
        <v>32.45811632</v>
      </c>
      <c r="C43" s="69">
        <v>6863.45009108</v>
      </c>
      <c r="D43" s="68">
        <v>7.59483347</v>
      </c>
      <c r="E43" s="69">
        <v>1447.56401921</v>
      </c>
      <c r="F43" s="68">
        <v>17.21012211</v>
      </c>
      <c r="G43" s="69">
        <v>2034.07702699</v>
      </c>
      <c r="H43" s="68">
        <v>33.43362789</v>
      </c>
      <c r="I43" s="69">
        <v>3639.70838163</v>
      </c>
      <c r="J43" s="68">
        <v>51.90321418</v>
      </c>
      <c r="K43" s="69">
        <v>7487.40009936</v>
      </c>
      <c r="L43" s="68">
        <v>52.13846928</v>
      </c>
      <c r="M43" s="69">
        <v>16802.97372297</v>
      </c>
    </row>
    <row r="44" spans="1:13" ht="15">
      <c r="A44" s="47">
        <v>2013</v>
      </c>
      <c r="B44" s="68">
        <v>33.99628902</v>
      </c>
      <c r="C44" s="69">
        <v>6886.14689256</v>
      </c>
      <c r="D44" s="68">
        <v>7.88869312</v>
      </c>
      <c r="E44" s="69">
        <v>1741.46546526</v>
      </c>
      <c r="F44" s="68">
        <v>16.96821661</v>
      </c>
      <c r="G44" s="69">
        <v>2248.37090585</v>
      </c>
      <c r="H44" s="68">
        <v>35.95681815</v>
      </c>
      <c r="I44" s="69">
        <v>3679.15239139</v>
      </c>
      <c r="J44" s="68">
        <v>55.91632896</v>
      </c>
      <c r="K44" s="69">
        <v>7971.49684802</v>
      </c>
      <c r="L44" s="68">
        <v>53.23754908</v>
      </c>
      <c r="M44" s="69">
        <v>15942.99369604</v>
      </c>
    </row>
    <row r="45" spans="1:13" ht="17.25">
      <c r="A45" s="183" t="s">
        <v>850</v>
      </c>
      <c r="B45" s="183"/>
      <c r="C45" s="183"/>
      <c r="D45" s="183"/>
      <c r="E45" s="183"/>
      <c r="F45" s="183"/>
      <c r="G45" s="183"/>
      <c r="H45" s="183"/>
      <c r="I45" s="183"/>
      <c r="J45" s="183"/>
      <c r="K45" s="183"/>
      <c r="L45" s="183"/>
      <c r="M45" s="183"/>
    </row>
    <row r="46" spans="1:13" ht="15">
      <c r="A46" s="47">
        <v>2014</v>
      </c>
      <c r="B46" s="68">
        <v>43.58119963</v>
      </c>
      <c r="C46" s="69">
        <v>7509.28284028</v>
      </c>
      <c r="D46" s="68">
        <v>7.8269273</v>
      </c>
      <c r="E46" s="69">
        <v>2090.58434273</v>
      </c>
      <c r="F46" s="68">
        <v>20.0393916</v>
      </c>
      <c r="G46" s="69">
        <v>1952.41353847</v>
      </c>
      <c r="H46" s="68">
        <v>46.85971577</v>
      </c>
      <c r="I46" s="69">
        <v>3976.91619221</v>
      </c>
      <c r="J46" s="68">
        <v>69.50600512</v>
      </c>
      <c r="K46" s="69">
        <v>8800.8794888</v>
      </c>
      <c r="L46" s="68">
        <v>73.64792768</v>
      </c>
      <c r="M46" s="69">
        <v>19223.76407111</v>
      </c>
    </row>
    <row r="47" spans="1:13" ht="15">
      <c r="A47" s="51">
        <v>2015</v>
      </c>
      <c r="B47" s="71">
        <v>41.92267061</v>
      </c>
      <c r="C47" s="72">
        <v>7800</v>
      </c>
      <c r="D47" s="71">
        <v>8.20247488</v>
      </c>
      <c r="E47" s="72">
        <v>1200</v>
      </c>
      <c r="F47" s="71">
        <v>19.24779315</v>
      </c>
      <c r="G47" s="72">
        <v>2016</v>
      </c>
      <c r="H47" s="71">
        <v>43.36326553</v>
      </c>
      <c r="I47" s="72">
        <v>4200</v>
      </c>
      <c r="J47" s="71">
        <v>69.1042124</v>
      </c>
      <c r="K47" s="72">
        <v>8700</v>
      </c>
      <c r="L47" s="71">
        <v>69.68593037</v>
      </c>
      <c r="M47" s="72">
        <v>19000</v>
      </c>
    </row>
    <row r="48" spans="1:13" ht="31.5" customHeight="1">
      <c r="A48" s="176" t="s">
        <v>853</v>
      </c>
      <c r="B48" s="176"/>
      <c r="C48" s="176"/>
      <c r="D48" s="176"/>
      <c r="E48" s="176"/>
      <c r="F48" s="176"/>
      <c r="G48" s="176"/>
      <c r="H48" s="176"/>
      <c r="I48" s="176"/>
      <c r="J48" s="176"/>
      <c r="K48" s="176"/>
      <c r="L48" s="176"/>
      <c r="M48" s="176"/>
    </row>
    <row r="49" spans="1:13" ht="31.5" customHeight="1">
      <c r="A49" s="204" t="s">
        <v>863</v>
      </c>
      <c r="B49" s="204"/>
      <c r="C49" s="204"/>
      <c r="D49" s="204"/>
      <c r="E49" s="204"/>
      <c r="F49" s="204"/>
      <c r="G49" s="204"/>
      <c r="H49" s="204"/>
      <c r="I49" s="204"/>
      <c r="J49" s="204"/>
      <c r="K49" s="204"/>
      <c r="L49" s="204"/>
      <c r="M49" s="204"/>
    </row>
    <row r="50" spans="1:13" ht="31.5" customHeight="1">
      <c r="A50" s="204" t="s">
        <v>848</v>
      </c>
      <c r="B50" s="204"/>
      <c r="C50" s="204"/>
      <c r="D50" s="204"/>
      <c r="E50" s="204"/>
      <c r="F50" s="204"/>
      <c r="G50" s="204"/>
      <c r="H50" s="204"/>
      <c r="I50" s="204"/>
      <c r="J50" s="204"/>
      <c r="K50" s="204"/>
      <c r="L50" s="204"/>
      <c r="M50" s="204"/>
    </row>
    <row r="51" spans="1:13" ht="31.5" customHeight="1">
      <c r="A51" s="161" t="s">
        <v>868</v>
      </c>
      <c r="B51" s="161"/>
      <c r="C51" s="161"/>
      <c r="D51" s="161"/>
      <c r="E51" s="161"/>
      <c r="F51" s="161"/>
      <c r="G51" s="161"/>
      <c r="H51" s="161"/>
      <c r="I51" s="161"/>
      <c r="J51" s="161"/>
      <c r="K51" s="161"/>
      <c r="L51" s="161"/>
      <c r="M51" s="161"/>
    </row>
    <row r="52" spans="1:13" ht="15">
      <c r="A52" s="161" t="s">
        <v>92</v>
      </c>
      <c r="B52" s="161"/>
      <c r="C52" s="161"/>
      <c r="D52" s="161"/>
      <c r="E52" s="161"/>
      <c r="F52" s="161"/>
      <c r="G52" s="161"/>
      <c r="H52" s="161"/>
      <c r="I52" s="161"/>
      <c r="J52" s="161"/>
      <c r="K52" s="161"/>
      <c r="L52" s="161"/>
      <c r="M52" s="161"/>
    </row>
  </sheetData>
  <sheetProtection/>
  <mergeCells count="12">
    <mergeCell ref="A45:M45"/>
    <mergeCell ref="A51:M51"/>
    <mergeCell ref="B4:C4"/>
    <mergeCell ref="A48:M48"/>
    <mergeCell ref="A49:M49"/>
    <mergeCell ref="A50:M50"/>
    <mergeCell ref="A52:M52"/>
    <mergeCell ref="D4:E4"/>
    <mergeCell ref="F4:G4"/>
    <mergeCell ref="H4:I4"/>
    <mergeCell ref="J4:K4"/>
    <mergeCell ref="L4:M4"/>
  </mergeCells>
  <printOptions/>
  <pageMargins left="0.75" right="0.75" top="1" bottom="1" header="0.3" footer="0.3"/>
  <pageSetup fitToHeight="1" fitToWidth="1" horizontalDpi="600" verticalDpi="600" orientation="portrait" scale="68"/>
</worksheet>
</file>

<file path=xl/worksheets/sheet23.xml><?xml version="1.0" encoding="utf-8"?>
<worksheet xmlns="http://schemas.openxmlformats.org/spreadsheetml/2006/main" xmlns:r="http://schemas.openxmlformats.org/officeDocument/2006/relationships">
  <sheetPr>
    <pageSetUpPr fitToPage="1"/>
  </sheetPr>
  <dimension ref="A1:M59"/>
  <sheetViews>
    <sheetView zoomScaleSheetLayoutView="100" zoomScalePageLayoutView="0" workbookViewId="0" topLeftCell="A1">
      <selection activeCell="A1" sqref="A1"/>
    </sheetView>
  </sheetViews>
  <sheetFormatPr defaultColWidth="8.421875" defaultRowHeight="15"/>
  <cols>
    <col min="1" max="1" width="9.421875" style="30" customWidth="1"/>
    <col min="2" max="2" width="13.00390625" style="30" customWidth="1"/>
    <col min="3" max="3" width="9.421875" style="30" customWidth="1"/>
    <col min="4" max="4" width="14.00390625" style="55" bestFit="1" customWidth="1"/>
    <col min="5" max="5" width="13.00390625" style="30" customWidth="1"/>
    <col min="6" max="6" width="10.421875" style="30" bestFit="1" customWidth="1"/>
    <col min="7" max="7" width="14.00390625" style="55" bestFit="1" customWidth="1"/>
    <col min="8" max="8" width="13.00390625" style="30" customWidth="1"/>
    <col min="9" max="9" width="10.421875" style="30" bestFit="1" customWidth="1"/>
    <col min="10" max="10" width="14.00390625" style="56" bestFit="1" customWidth="1"/>
    <col min="11" max="16384" width="8.421875" style="30" customWidth="1"/>
  </cols>
  <sheetData>
    <row r="1" spans="1:4" ht="15">
      <c r="A1" s="2" t="s">
        <v>48</v>
      </c>
      <c r="B1" s="2"/>
      <c r="C1" s="2"/>
      <c r="D1" s="3"/>
    </row>
    <row r="2" spans="1:4" ht="17.25">
      <c r="A2" s="2" t="s">
        <v>211</v>
      </c>
      <c r="B2" s="2"/>
      <c r="C2" s="2"/>
      <c r="D2" s="3"/>
    </row>
    <row r="3" spans="1:10" ht="15" customHeight="1">
      <c r="A3" s="187" t="s">
        <v>212</v>
      </c>
      <c r="B3" s="187"/>
      <c r="C3" s="187"/>
      <c r="D3" s="187"/>
      <c r="E3" s="187"/>
      <c r="F3" s="187"/>
      <c r="G3" s="187"/>
      <c r="H3" s="187"/>
      <c r="I3" s="187"/>
      <c r="J3" s="187"/>
    </row>
    <row r="4" spans="1:10" ht="30">
      <c r="A4" s="45"/>
      <c r="B4" s="57" t="s">
        <v>11</v>
      </c>
      <c r="C4" s="58"/>
      <c r="D4" s="59"/>
      <c r="E4" s="57" t="s">
        <v>6</v>
      </c>
      <c r="F4" s="58"/>
      <c r="G4" s="60"/>
      <c r="H4" s="58" t="s">
        <v>12</v>
      </c>
      <c r="I4" s="58"/>
      <c r="J4" s="61"/>
    </row>
    <row r="5" spans="1:10" ht="15" customHeight="1">
      <c r="A5" s="47"/>
      <c r="B5" s="62"/>
      <c r="C5" s="182" t="s">
        <v>26</v>
      </c>
      <c r="D5" s="188"/>
      <c r="E5" s="62"/>
      <c r="F5" s="182" t="s">
        <v>26</v>
      </c>
      <c r="G5" s="188"/>
      <c r="H5" s="63"/>
      <c r="I5" s="182" t="s">
        <v>26</v>
      </c>
      <c r="J5" s="205"/>
    </row>
    <row r="6" spans="1:10" ht="45">
      <c r="A6" s="64" t="s">
        <v>0</v>
      </c>
      <c r="B6" s="65" t="s">
        <v>7</v>
      </c>
      <c r="C6" s="66" t="s">
        <v>8</v>
      </c>
      <c r="D6" s="67" t="s">
        <v>9</v>
      </c>
      <c r="E6" s="65" t="s">
        <v>7</v>
      </c>
      <c r="F6" s="66" t="s">
        <v>8</v>
      </c>
      <c r="G6" s="67" t="s">
        <v>9</v>
      </c>
      <c r="H6" s="65" t="s">
        <v>7</v>
      </c>
      <c r="I6" s="66" t="s">
        <v>8</v>
      </c>
      <c r="J6" s="89" t="s">
        <v>9</v>
      </c>
    </row>
    <row r="7" spans="1:10" ht="15">
      <c r="A7" s="47">
        <v>1975</v>
      </c>
      <c r="B7" s="25">
        <f>15.07675634/100</f>
        <v>0.1507675634</v>
      </c>
      <c r="C7" s="11">
        <v>7337.2280597</v>
      </c>
      <c r="D7" s="12">
        <v>21548.65522388</v>
      </c>
      <c r="E7" s="25">
        <f>10.97855701/100</f>
        <v>0.1097855701</v>
      </c>
      <c r="F7" s="11">
        <v>13169.61201493</v>
      </c>
      <c r="G7" s="12">
        <v>20604.78850746</v>
      </c>
      <c r="H7" s="25">
        <f>0.73757227/100</f>
        <v>0.0073757227</v>
      </c>
      <c r="I7" s="11">
        <v>21370.56716418</v>
      </c>
      <c r="J7" s="11">
        <v>27229.66432836</v>
      </c>
    </row>
    <row r="8" spans="1:10" ht="15">
      <c r="A8" s="47">
        <v>1976</v>
      </c>
      <c r="B8" s="68">
        <v>15.65248049</v>
      </c>
      <c r="C8" s="69">
        <v>7461.63887324</v>
      </c>
      <c r="D8" s="70">
        <v>20990.06070423</v>
      </c>
      <c r="E8" s="68">
        <v>11.10395067</v>
      </c>
      <c r="F8" s="69">
        <v>13612.44929577</v>
      </c>
      <c r="G8" s="70">
        <v>20221.20940141</v>
      </c>
      <c r="H8" s="68">
        <v>0.76789444</v>
      </c>
      <c r="I8" s="69">
        <v>18817.95073944</v>
      </c>
      <c r="J8" s="69">
        <v>26981.21894366</v>
      </c>
    </row>
    <row r="9" spans="1:10" ht="15">
      <c r="A9" s="47">
        <v>1977</v>
      </c>
      <c r="B9" s="68">
        <v>15.88049481</v>
      </c>
      <c r="C9" s="69">
        <v>7037.26556837</v>
      </c>
      <c r="D9" s="70">
        <v>20600.71037891</v>
      </c>
      <c r="E9" s="68">
        <v>10.90024684</v>
      </c>
      <c r="F9" s="69">
        <v>13760.01647446</v>
      </c>
      <c r="G9" s="70">
        <v>21229.73970346</v>
      </c>
      <c r="H9" s="68">
        <v>1.0468856</v>
      </c>
      <c r="I9" s="69">
        <v>19924.50385502</v>
      </c>
      <c r="J9" s="69">
        <v>30429.29357496</v>
      </c>
    </row>
    <row r="10" spans="1:10" ht="15">
      <c r="A10" s="47">
        <v>1978</v>
      </c>
      <c r="B10" s="68">
        <v>16.71305914</v>
      </c>
      <c r="C10" s="69">
        <v>7462.92763804</v>
      </c>
      <c r="D10" s="70">
        <v>21261.47457055</v>
      </c>
      <c r="E10" s="68">
        <v>11.20517006</v>
      </c>
      <c r="F10" s="69">
        <v>12810.32208589</v>
      </c>
      <c r="G10" s="70">
        <v>20928.40619632</v>
      </c>
      <c r="H10" s="68">
        <v>0.92083525</v>
      </c>
      <c r="I10" s="69">
        <v>20425.14354294</v>
      </c>
      <c r="J10" s="69">
        <v>30605.6895092</v>
      </c>
    </row>
    <row r="11" spans="1:10" ht="15">
      <c r="A11" s="47">
        <v>1979</v>
      </c>
      <c r="B11" s="68">
        <v>17.19480986</v>
      </c>
      <c r="C11" s="69">
        <v>6502.30788382</v>
      </c>
      <c r="D11" s="70">
        <v>19800.68273859</v>
      </c>
      <c r="E11" s="68">
        <v>11.74646821</v>
      </c>
      <c r="F11" s="69">
        <v>12469.90821577</v>
      </c>
      <c r="G11" s="70">
        <v>19803.98340249</v>
      </c>
      <c r="H11" s="68">
        <v>0.73576034</v>
      </c>
      <c r="I11" s="69">
        <v>19612.54489627</v>
      </c>
      <c r="J11" s="69">
        <v>30220.8786722</v>
      </c>
    </row>
    <row r="12" spans="1:10" ht="15">
      <c r="A12" s="47">
        <v>1980</v>
      </c>
      <c r="B12" s="68">
        <v>17.36951375</v>
      </c>
      <c r="C12" s="69">
        <v>6677.24706167</v>
      </c>
      <c r="D12" s="70">
        <v>20014.42766626</v>
      </c>
      <c r="E12" s="68">
        <v>11.91218234</v>
      </c>
      <c r="F12" s="69">
        <v>12589.81371221</v>
      </c>
      <c r="G12" s="70">
        <v>20199.10519952</v>
      </c>
      <c r="H12" s="68">
        <v>0.57850639</v>
      </c>
      <c r="I12" s="69">
        <v>16753.71496977</v>
      </c>
      <c r="J12" s="69">
        <v>27759.34171705</v>
      </c>
    </row>
    <row r="13" spans="1:10" ht="15">
      <c r="A13" s="47">
        <v>1981</v>
      </c>
      <c r="B13" s="68">
        <v>17.8462071</v>
      </c>
      <c r="C13" s="69">
        <v>6163.49801325</v>
      </c>
      <c r="D13" s="70">
        <v>20018.1986755</v>
      </c>
      <c r="E13" s="68">
        <v>11.5612742</v>
      </c>
      <c r="F13" s="69">
        <v>11908.19423841</v>
      </c>
      <c r="G13" s="70">
        <v>20260.52423841</v>
      </c>
      <c r="H13" s="68">
        <v>0.50053213</v>
      </c>
      <c r="I13" s="69">
        <v>17186.67715232</v>
      </c>
      <c r="J13" s="69">
        <v>26935.01311258</v>
      </c>
    </row>
    <row r="14" spans="1:10" ht="15">
      <c r="A14" s="47">
        <v>1982</v>
      </c>
      <c r="B14" s="68">
        <v>18.09162102</v>
      </c>
      <c r="C14" s="69">
        <v>5904.44536082</v>
      </c>
      <c r="D14" s="70">
        <v>20143.99942268</v>
      </c>
      <c r="E14" s="68">
        <v>11.72598049</v>
      </c>
      <c r="F14" s="69">
        <v>12251.72412371</v>
      </c>
      <c r="G14" s="70">
        <v>21647.17280412</v>
      </c>
      <c r="H14" s="68">
        <v>0.71389764</v>
      </c>
      <c r="I14" s="69">
        <v>16803.06742268</v>
      </c>
      <c r="J14" s="69">
        <v>28624.25907216</v>
      </c>
    </row>
    <row r="15" spans="1:10" ht="15">
      <c r="A15" s="47">
        <v>1983</v>
      </c>
      <c r="B15" s="68">
        <v>19.03622152</v>
      </c>
      <c r="C15" s="69">
        <v>6216.5798593</v>
      </c>
      <c r="D15" s="70">
        <v>20544.45334673</v>
      </c>
      <c r="E15" s="68">
        <v>12.08145741</v>
      </c>
      <c r="F15" s="69">
        <v>14390.23115578</v>
      </c>
      <c r="G15" s="70">
        <v>22983.59752764</v>
      </c>
      <c r="H15" s="68">
        <v>0.81604026</v>
      </c>
      <c r="I15" s="69">
        <v>17359.41551759</v>
      </c>
      <c r="J15" s="69">
        <v>29629.48594975</v>
      </c>
    </row>
    <row r="16" spans="1:10" ht="15">
      <c r="A16" s="47">
        <v>1984</v>
      </c>
      <c r="B16" s="68">
        <v>19.09639416</v>
      </c>
      <c r="C16" s="69">
        <v>5888.85864995</v>
      </c>
      <c r="D16" s="70">
        <v>20402.74356798</v>
      </c>
      <c r="E16" s="68">
        <v>12.75528271</v>
      </c>
      <c r="F16" s="69">
        <v>13807.40597878</v>
      </c>
      <c r="G16" s="70">
        <v>22356.49151398</v>
      </c>
      <c r="H16" s="68">
        <v>0.98009011</v>
      </c>
      <c r="I16" s="69">
        <v>18713.63756991</v>
      </c>
      <c r="J16" s="69">
        <v>30767.50298939</v>
      </c>
    </row>
    <row r="17" spans="1:10" ht="15">
      <c r="A17" s="47">
        <v>1985</v>
      </c>
      <c r="B17" s="68">
        <v>19.64065542</v>
      </c>
      <c r="C17" s="69">
        <v>6254.26728625</v>
      </c>
      <c r="D17" s="70">
        <v>20800.98328996</v>
      </c>
      <c r="E17" s="68">
        <v>12.45385291</v>
      </c>
      <c r="F17" s="69">
        <v>13306.95167286</v>
      </c>
      <c r="G17" s="70">
        <v>22331.28273234</v>
      </c>
      <c r="H17" s="68">
        <v>0.98167724</v>
      </c>
      <c r="I17" s="69">
        <v>17990.99866171</v>
      </c>
      <c r="J17" s="69">
        <v>29293.03628253</v>
      </c>
    </row>
    <row r="18" spans="1:10" ht="15">
      <c r="A18" s="47">
        <v>1986</v>
      </c>
      <c r="B18" s="68">
        <v>21.13312575</v>
      </c>
      <c r="C18" s="69">
        <v>5936.52887671</v>
      </c>
      <c r="D18" s="70">
        <v>21026.29610959</v>
      </c>
      <c r="E18" s="68">
        <v>12.00151446</v>
      </c>
      <c r="F18" s="69">
        <v>13782.16175342</v>
      </c>
      <c r="G18" s="70">
        <v>23610.99627397</v>
      </c>
      <c r="H18" s="68">
        <v>1.02811781</v>
      </c>
      <c r="I18" s="69">
        <v>15867.79249315</v>
      </c>
      <c r="J18" s="69">
        <v>28871.9289863</v>
      </c>
    </row>
    <row r="19" spans="1:10" ht="15">
      <c r="A19" s="47">
        <v>1987</v>
      </c>
      <c r="B19" s="68">
        <v>21.68729062</v>
      </c>
      <c r="C19" s="69">
        <v>6433.7645815</v>
      </c>
      <c r="D19" s="70">
        <v>21426.95910132</v>
      </c>
      <c r="E19" s="68">
        <v>12.59850619</v>
      </c>
      <c r="F19" s="69">
        <v>15138.26960352</v>
      </c>
      <c r="G19" s="70">
        <v>23548.41938326</v>
      </c>
      <c r="H19" s="68">
        <v>1.14396554</v>
      </c>
      <c r="I19" s="69">
        <v>19048.9892511</v>
      </c>
      <c r="J19" s="69">
        <v>32454.768</v>
      </c>
    </row>
    <row r="20" spans="1:10" ht="15">
      <c r="A20" s="47">
        <v>1988</v>
      </c>
      <c r="B20" s="68">
        <v>23.18289513</v>
      </c>
      <c r="C20" s="69">
        <v>6309.75050847</v>
      </c>
      <c r="D20" s="70">
        <v>21000.144</v>
      </c>
      <c r="E20" s="68">
        <v>12.33366867</v>
      </c>
      <c r="F20" s="69">
        <v>15070.59640678</v>
      </c>
      <c r="G20" s="70">
        <v>24268.27118644</v>
      </c>
      <c r="H20" s="68">
        <v>0.97064787</v>
      </c>
      <c r="I20" s="69">
        <v>17958.52067797</v>
      </c>
      <c r="J20" s="69">
        <v>30442.52384746</v>
      </c>
    </row>
    <row r="21" spans="1:10" ht="15">
      <c r="A21" s="47">
        <v>1989</v>
      </c>
      <c r="B21" s="68">
        <v>23.34272252</v>
      </c>
      <c r="C21" s="69">
        <v>6691.86333602</v>
      </c>
      <c r="D21" s="70">
        <v>21152.44157937</v>
      </c>
      <c r="E21" s="68">
        <v>12.76159759</v>
      </c>
      <c r="F21" s="69">
        <v>14202.90304593</v>
      </c>
      <c r="G21" s="70">
        <v>23075.39081386</v>
      </c>
      <c r="H21" s="68">
        <v>1.21588191</v>
      </c>
      <c r="I21" s="69">
        <v>19427.55611604</v>
      </c>
      <c r="J21" s="69">
        <v>33884.28846092</v>
      </c>
    </row>
    <row r="22" spans="1:10" ht="15">
      <c r="A22" s="47">
        <v>1990</v>
      </c>
      <c r="B22" s="68">
        <v>24.34047393</v>
      </c>
      <c r="C22" s="69">
        <v>6922.15538106</v>
      </c>
      <c r="D22" s="70">
        <v>21310.2448037</v>
      </c>
      <c r="E22" s="68">
        <v>12.63960732</v>
      </c>
      <c r="F22" s="69">
        <v>15431.55658199</v>
      </c>
      <c r="G22" s="70">
        <v>24462.69136259</v>
      </c>
      <c r="H22" s="68">
        <v>1.38527605</v>
      </c>
      <c r="I22" s="69">
        <v>18334.15889145</v>
      </c>
      <c r="J22" s="69">
        <v>30848.41644342</v>
      </c>
    </row>
    <row r="23" spans="1:10" ht="15">
      <c r="A23" s="47">
        <v>1991</v>
      </c>
      <c r="B23" s="68">
        <v>25.84077966</v>
      </c>
      <c r="C23" s="69">
        <v>6885.40817647</v>
      </c>
      <c r="D23" s="70">
        <v>21056.29411765</v>
      </c>
      <c r="E23" s="68">
        <v>12.59093675</v>
      </c>
      <c r="F23" s="69">
        <v>14739.40588235</v>
      </c>
      <c r="G23" s="70">
        <v>23298.78944118</v>
      </c>
      <c r="H23" s="68">
        <v>1.27006136</v>
      </c>
      <c r="I23" s="69">
        <v>19708.69129412</v>
      </c>
      <c r="J23" s="69">
        <v>33451.43258824</v>
      </c>
    </row>
    <row r="24" spans="1:10" ht="15">
      <c r="A24" s="47">
        <v>1992</v>
      </c>
      <c r="B24" s="68">
        <v>26.20040553</v>
      </c>
      <c r="C24" s="69">
        <v>6842.5446505</v>
      </c>
      <c r="D24" s="70">
        <v>21300.39894437</v>
      </c>
      <c r="E24" s="68">
        <v>12.14305702</v>
      </c>
      <c r="F24" s="69">
        <v>15359.98082739</v>
      </c>
      <c r="G24" s="70">
        <v>24510.60770328</v>
      </c>
      <c r="H24" s="68">
        <v>1.0851237</v>
      </c>
      <c r="I24" s="69">
        <v>15067.21523538</v>
      </c>
      <c r="J24" s="69">
        <v>29940.38815977</v>
      </c>
    </row>
    <row r="25" spans="1:10" ht="15">
      <c r="A25" s="47">
        <v>1993</v>
      </c>
      <c r="B25" s="68">
        <v>25.97942034</v>
      </c>
      <c r="C25" s="69">
        <v>6940.99445983</v>
      </c>
      <c r="D25" s="70">
        <v>21517.08282548</v>
      </c>
      <c r="E25" s="68">
        <v>11.87773968</v>
      </c>
      <c r="F25" s="69">
        <v>16263.41106648</v>
      </c>
      <c r="G25" s="70">
        <v>25007.41146814</v>
      </c>
      <c r="H25" s="68">
        <v>1.21251374</v>
      </c>
      <c r="I25" s="69">
        <v>18753.90598338</v>
      </c>
      <c r="J25" s="69">
        <v>32974.6815374</v>
      </c>
    </row>
    <row r="26" spans="1:10" ht="15">
      <c r="A26" s="47">
        <v>1994</v>
      </c>
      <c r="B26" s="68">
        <v>25.13442263</v>
      </c>
      <c r="C26" s="69">
        <v>6617.36724324</v>
      </c>
      <c r="D26" s="70">
        <v>21866.01295946</v>
      </c>
      <c r="E26" s="68">
        <v>11.24817619</v>
      </c>
      <c r="F26" s="69">
        <v>16345.09058108</v>
      </c>
      <c r="G26" s="70">
        <v>26138.92309459</v>
      </c>
      <c r="H26" s="68">
        <v>1.11353754</v>
      </c>
      <c r="I26" s="69">
        <v>21787.00443243</v>
      </c>
      <c r="J26" s="69">
        <v>31172.89495946</v>
      </c>
    </row>
    <row r="27" spans="1:10" ht="15">
      <c r="A27" s="47">
        <v>1995</v>
      </c>
      <c r="B27" s="68">
        <v>25.15897074</v>
      </c>
      <c r="C27" s="69">
        <v>7192.00162623</v>
      </c>
      <c r="D27" s="70">
        <v>22270.79354754</v>
      </c>
      <c r="E27" s="68">
        <v>11.1253063</v>
      </c>
      <c r="F27" s="69">
        <v>15883.11934426</v>
      </c>
      <c r="G27" s="70">
        <v>26132.81704918</v>
      </c>
      <c r="H27" s="68">
        <v>1.09998066</v>
      </c>
      <c r="I27" s="69">
        <v>17275.82636066</v>
      </c>
      <c r="J27" s="69">
        <v>31173.16457705</v>
      </c>
    </row>
    <row r="28" spans="1:10" ht="15">
      <c r="A28" s="47">
        <v>1996</v>
      </c>
      <c r="B28" s="68">
        <v>25.61651601</v>
      </c>
      <c r="C28" s="69">
        <v>7693.67693682</v>
      </c>
      <c r="D28" s="70">
        <v>22669.84855137</v>
      </c>
      <c r="E28" s="68">
        <v>10.59030023</v>
      </c>
      <c r="F28" s="69">
        <v>17872.72219528</v>
      </c>
      <c r="G28" s="70">
        <v>27412.15060625</v>
      </c>
      <c r="H28" s="68">
        <v>0.95845047</v>
      </c>
      <c r="I28" s="69">
        <v>20213.4152776</v>
      </c>
      <c r="J28" s="69">
        <v>36549.53414167</v>
      </c>
    </row>
    <row r="29" spans="1:10" ht="15">
      <c r="A29" s="47">
        <v>1997</v>
      </c>
      <c r="B29" s="68">
        <v>24.24843675</v>
      </c>
      <c r="C29" s="69">
        <v>7431.57140362</v>
      </c>
      <c r="D29" s="70">
        <v>22952.71792888</v>
      </c>
      <c r="E29" s="68">
        <v>11.81678881</v>
      </c>
      <c r="F29" s="69">
        <v>16375.65814099</v>
      </c>
      <c r="G29" s="70">
        <v>27578.09700561</v>
      </c>
      <c r="H29" s="68">
        <v>1.13917914</v>
      </c>
      <c r="I29" s="69">
        <v>23223.66063631</v>
      </c>
      <c r="J29" s="69">
        <v>36994.10043668</v>
      </c>
    </row>
    <row r="30" spans="1:10" ht="15">
      <c r="A30" s="47">
        <v>1998</v>
      </c>
      <c r="B30" s="68">
        <v>25.35975708</v>
      </c>
      <c r="C30" s="69">
        <v>7677.40903067</v>
      </c>
      <c r="D30" s="70">
        <v>22985.37791411</v>
      </c>
      <c r="E30" s="68">
        <v>10.67815769</v>
      </c>
      <c r="F30" s="69">
        <v>18411.72692025</v>
      </c>
      <c r="G30" s="70">
        <v>28403.77814724</v>
      </c>
      <c r="H30" s="68">
        <v>1.24441469</v>
      </c>
      <c r="I30" s="69">
        <v>26809.44206135</v>
      </c>
      <c r="J30" s="69">
        <v>39419.19110429</v>
      </c>
    </row>
    <row r="31" spans="1:10" ht="15">
      <c r="A31" s="47">
        <v>1999</v>
      </c>
      <c r="B31" s="68">
        <v>26.88059599</v>
      </c>
      <c r="C31" s="69">
        <v>8012.03393502</v>
      </c>
      <c r="D31" s="70">
        <v>23613.96238267</v>
      </c>
      <c r="E31" s="68">
        <v>10.94875378</v>
      </c>
      <c r="F31" s="69">
        <v>17936.61790614</v>
      </c>
      <c r="G31" s="70">
        <v>28352.26202166</v>
      </c>
      <c r="H31" s="68">
        <v>0.92412855</v>
      </c>
      <c r="I31" s="69">
        <v>20159.31119134</v>
      </c>
      <c r="J31" s="69">
        <v>35614.78310469</v>
      </c>
    </row>
    <row r="32" spans="1:10" ht="15">
      <c r="A32" s="47">
        <v>2000</v>
      </c>
      <c r="B32" s="68">
        <v>24.62207827</v>
      </c>
      <c r="C32" s="69">
        <v>8305.26682135</v>
      </c>
      <c r="D32" s="70">
        <v>23844.42104408</v>
      </c>
      <c r="E32" s="68">
        <v>11.59602279</v>
      </c>
      <c r="F32" s="69">
        <v>18088.87113689</v>
      </c>
      <c r="G32" s="70">
        <v>28142.39662413</v>
      </c>
      <c r="H32" s="68">
        <v>0.8851397</v>
      </c>
      <c r="I32" s="69">
        <v>18919.39781903</v>
      </c>
      <c r="J32" s="69">
        <v>32880.55134571</v>
      </c>
    </row>
    <row r="33" spans="1:10" ht="15">
      <c r="A33" s="47">
        <v>2001</v>
      </c>
      <c r="B33" s="68">
        <v>24.90229302</v>
      </c>
      <c r="C33" s="69">
        <v>8043.97752809</v>
      </c>
      <c r="D33" s="70">
        <v>23343.62278652</v>
      </c>
      <c r="E33" s="68">
        <v>11.02802675</v>
      </c>
      <c r="F33" s="69">
        <v>16490.15393258</v>
      </c>
      <c r="G33" s="70">
        <v>27510.40314607</v>
      </c>
      <c r="H33" s="68">
        <v>1.10940986</v>
      </c>
      <c r="I33" s="69">
        <v>21772.3658427</v>
      </c>
      <c r="J33" s="69">
        <v>34770.09286517</v>
      </c>
    </row>
    <row r="34" spans="1:10" ht="15">
      <c r="A34" s="47">
        <v>2002</v>
      </c>
      <c r="B34" s="68">
        <v>24.96756988</v>
      </c>
      <c r="C34" s="69">
        <v>7959.02167871</v>
      </c>
      <c r="D34" s="70">
        <v>23144.83504169</v>
      </c>
      <c r="E34" s="68">
        <v>11.0737881</v>
      </c>
      <c r="F34" s="69">
        <v>18226.15964425</v>
      </c>
      <c r="G34" s="70">
        <v>29512.05238466</v>
      </c>
      <c r="H34" s="68">
        <v>0.80693312</v>
      </c>
      <c r="I34" s="69">
        <v>23081.16286826</v>
      </c>
      <c r="J34" s="69">
        <v>37073.12297943</v>
      </c>
    </row>
    <row r="35" spans="1:10" ht="15">
      <c r="A35" s="47">
        <v>2003</v>
      </c>
      <c r="B35" s="68">
        <v>25.95769433</v>
      </c>
      <c r="C35" s="69">
        <v>8573.82035928</v>
      </c>
      <c r="D35" s="70">
        <v>24297.68727273</v>
      </c>
      <c r="E35" s="68">
        <v>11.04175653</v>
      </c>
      <c r="F35" s="69">
        <v>18706.51714752</v>
      </c>
      <c r="G35" s="70">
        <v>29364.03566685</v>
      </c>
      <c r="H35" s="68">
        <v>1.10865077</v>
      </c>
      <c r="I35" s="69">
        <v>23383.1464344</v>
      </c>
      <c r="J35" s="69">
        <v>39247.31222646</v>
      </c>
    </row>
    <row r="36" spans="1:10" ht="15">
      <c r="A36" s="47">
        <v>2004</v>
      </c>
      <c r="B36" s="68">
        <v>25.94683265</v>
      </c>
      <c r="C36" s="69">
        <v>8242.25712177</v>
      </c>
      <c r="D36" s="70">
        <v>23814.7389457</v>
      </c>
      <c r="E36" s="68">
        <v>11.49406315</v>
      </c>
      <c r="F36" s="69">
        <v>19533.84746442</v>
      </c>
      <c r="G36" s="70">
        <v>29536.0126621</v>
      </c>
      <c r="H36" s="68">
        <v>0.85563441</v>
      </c>
      <c r="I36" s="69">
        <v>20469.7814233</v>
      </c>
      <c r="J36" s="69">
        <v>36329.0817185</v>
      </c>
    </row>
    <row r="37" spans="1:10" ht="15">
      <c r="A37" s="47">
        <v>2005</v>
      </c>
      <c r="B37" s="68">
        <v>25.73760615</v>
      </c>
      <c r="C37" s="69">
        <v>8097.74190231</v>
      </c>
      <c r="D37" s="70">
        <v>24119.00156298</v>
      </c>
      <c r="E37" s="68">
        <v>12.10521394</v>
      </c>
      <c r="F37" s="69">
        <v>17976.98702314</v>
      </c>
      <c r="G37" s="70">
        <v>29446.33419023</v>
      </c>
      <c r="H37" s="68">
        <v>0.87887799</v>
      </c>
      <c r="I37" s="69">
        <v>22295.78270437</v>
      </c>
      <c r="J37" s="69">
        <v>35176.10005141</v>
      </c>
    </row>
    <row r="38" spans="1:10" ht="15">
      <c r="A38" s="47">
        <v>2006</v>
      </c>
      <c r="B38" s="68">
        <v>25.69611866</v>
      </c>
      <c r="C38" s="69">
        <v>8468.17939872</v>
      </c>
      <c r="D38" s="70">
        <v>23830.86819123</v>
      </c>
      <c r="E38" s="68">
        <v>11.45962698</v>
      </c>
      <c r="F38" s="69">
        <v>16936.35879744</v>
      </c>
      <c r="G38" s="70">
        <v>28260.19647117</v>
      </c>
      <c r="H38" s="68">
        <v>0.92152602</v>
      </c>
      <c r="I38" s="69">
        <v>22299.53908329</v>
      </c>
      <c r="J38" s="69">
        <v>38412.60266141</v>
      </c>
    </row>
    <row r="39" spans="1:10" ht="15">
      <c r="A39" s="47">
        <v>2007</v>
      </c>
      <c r="B39" s="68">
        <v>25.1595401</v>
      </c>
      <c r="C39" s="69">
        <v>8507.73241438</v>
      </c>
      <c r="D39" s="70">
        <v>24650.43309399</v>
      </c>
      <c r="E39" s="68">
        <v>10.96097055</v>
      </c>
      <c r="F39" s="69">
        <v>18321.17497312</v>
      </c>
      <c r="G39" s="70">
        <v>29323.50097911</v>
      </c>
      <c r="H39" s="68">
        <v>0.70212284</v>
      </c>
      <c r="I39" s="69">
        <v>25358.26543542</v>
      </c>
      <c r="J39" s="69">
        <v>38532.19357626</v>
      </c>
    </row>
    <row r="40" spans="1:10" ht="15">
      <c r="A40" s="47">
        <v>2008</v>
      </c>
      <c r="B40" s="68">
        <v>25.53087405</v>
      </c>
      <c r="C40" s="69">
        <v>8264.51003816</v>
      </c>
      <c r="D40" s="70">
        <v>24491.43598931</v>
      </c>
      <c r="E40" s="68">
        <v>11.87277786</v>
      </c>
      <c r="F40" s="69">
        <v>19630.66517378</v>
      </c>
      <c r="G40" s="70">
        <v>30154.88289194</v>
      </c>
      <c r="H40" s="68">
        <v>0.92943072</v>
      </c>
      <c r="I40" s="69">
        <v>20442.06600096</v>
      </c>
      <c r="J40" s="69">
        <v>33443.01930855</v>
      </c>
    </row>
    <row r="41" spans="1:10" ht="15">
      <c r="A41" s="47">
        <v>2009</v>
      </c>
      <c r="B41" s="68">
        <v>25.5563134</v>
      </c>
      <c r="C41" s="69">
        <v>8895.27949447</v>
      </c>
      <c r="D41" s="70">
        <v>25748.73627795</v>
      </c>
      <c r="E41" s="68">
        <v>11.67659248</v>
      </c>
      <c r="F41" s="69">
        <v>21021.18288493</v>
      </c>
      <c r="G41" s="70">
        <v>32347.17494773</v>
      </c>
      <c r="H41" s="68">
        <v>1.02047218</v>
      </c>
      <c r="I41" s="69">
        <v>25875.96975331</v>
      </c>
      <c r="J41" s="69">
        <v>35846.64870904</v>
      </c>
    </row>
    <row r="42" spans="1:10" ht="15">
      <c r="A42" s="47">
        <v>2010</v>
      </c>
      <c r="B42" s="68">
        <v>23.94977132</v>
      </c>
      <c r="C42" s="69">
        <v>8868.24857202</v>
      </c>
      <c r="D42" s="70">
        <v>25619.38476361</v>
      </c>
      <c r="E42" s="68">
        <v>12.68622262</v>
      </c>
      <c r="F42" s="69">
        <v>19707.21904893</v>
      </c>
      <c r="G42" s="70">
        <v>31531.55047829</v>
      </c>
      <c r="H42" s="68">
        <v>0.92738402</v>
      </c>
      <c r="I42" s="69">
        <v>19707.21904893</v>
      </c>
      <c r="J42" s="69">
        <v>35769.69741931</v>
      </c>
    </row>
    <row r="43" spans="1:10" ht="15">
      <c r="A43" s="47">
        <v>2011</v>
      </c>
      <c r="B43" s="68">
        <v>24.66519305</v>
      </c>
      <c r="C43" s="69">
        <v>9185.13456376</v>
      </c>
      <c r="D43" s="70">
        <v>25822.61875227</v>
      </c>
      <c r="E43" s="68">
        <v>12.52546776</v>
      </c>
      <c r="F43" s="69">
        <v>19550.12757286</v>
      </c>
      <c r="G43" s="70">
        <v>31716.62487485</v>
      </c>
      <c r="H43" s="68">
        <v>0.98008931</v>
      </c>
      <c r="I43" s="69">
        <v>21719.54471429</v>
      </c>
      <c r="J43" s="69">
        <v>37215.23040732</v>
      </c>
    </row>
    <row r="44" spans="1:10" ht="15">
      <c r="A44" s="47">
        <v>2012</v>
      </c>
      <c r="B44" s="68">
        <v>24.33012633</v>
      </c>
      <c r="C44" s="69">
        <v>8997.35911939</v>
      </c>
      <c r="D44" s="70">
        <v>25997.91701165</v>
      </c>
      <c r="E44" s="68">
        <v>12.13019144</v>
      </c>
      <c r="F44" s="69">
        <v>19754.25726213</v>
      </c>
      <c r="G44" s="70">
        <v>32357.0075127</v>
      </c>
      <c r="H44" s="68">
        <v>0.74078562</v>
      </c>
      <c r="I44" s="69">
        <v>25457.16033781</v>
      </c>
      <c r="J44" s="69">
        <v>41741.21563723</v>
      </c>
    </row>
    <row r="45" spans="1:10" ht="15">
      <c r="A45" s="47">
        <v>2013</v>
      </c>
      <c r="B45" s="68">
        <v>25.14050473</v>
      </c>
      <c r="C45" s="69">
        <v>8842.22958065</v>
      </c>
      <c r="D45" s="70">
        <v>25937.00237255</v>
      </c>
      <c r="E45" s="68">
        <v>11.62187438</v>
      </c>
      <c r="F45" s="69">
        <v>23301.29847883</v>
      </c>
      <c r="G45" s="70">
        <v>34399.05287276</v>
      </c>
      <c r="H45" s="68">
        <v>0.9017026</v>
      </c>
      <c r="I45" s="69">
        <v>21584.36069618</v>
      </c>
      <c r="J45" s="69">
        <v>39202.39071708</v>
      </c>
    </row>
    <row r="46" spans="1:10" ht="17.25">
      <c r="A46" s="183" t="s">
        <v>850</v>
      </c>
      <c r="B46" s="183"/>
      <c r="C46" s="183"/>
      <c r="D46" s="183"/>
      <c r="E46" s="183"/>
      <c r="F46" s="183"/>
      <c r="G46" s="183"/>
      <c r="H46" s="183"/>
      <c r="I46" s="183"/>
      <c r="J46" s="183"/>
    </row>
    <row r="47" spans="1:10" ht="15">
      <c r="A47" s="47">
        <v>2014</v>
      </c>
      <c r="B47" s="68">
        <v>28.39767881</v>
      </c>
      <c r="C47" s="69">
        <v>8830.91662017</v>
      </c>
      <c r="D47" s="70">
        <v>26372.60133505</v>
      </c>
      <c r="E47" s="68">
        <v>7.59259294</v>
      </c>
      <c r="F47" s="69">
        <v>21626.73458</v>
      </c>
      <c r="G47" s="70">
        <v>34362.4782771</v>
      </c>
      <c r="H47" s="68">
        <v>6.84796672</v>
      </c>
      <c r="I47" s="69">
        <v>26889.23999446</v>
      </c>
      <c r="J47" s="69">
        <v>41668.50986184</v>
      </c>
    </row>
    <row r="48" spans="1:10" ht="15">
      <c r="A48" s="51">
        <v>2015</v>
      </c>
      <c r="B48" s="71">
        <v>27.7580771</v>
      </c>
      <c r="C48" s="72">
        <v>9000</v>
      </c>
      <c r="D48" s="73">
        <v>27048</v>
      </c>
      <c r="E48" s="71">
        <v>8.16723507</v>
      </c>
      <c r="F48" s="72">
        <v>23900</v>
      </c>
      <c r="G48" s="73">
        <v>36000</v>
      </c>
      <c r="H48" s="71">
        <v>6.23367141</v>
      </c>
      <c r="I48" s="72">
        <v>27396</v>
      </c>
      <c r="J48" s="72">
        <v>43284</v>
      </c>
    </row>
    <row r="49" spans="1:10" ht="48" customHeight="1">
      <c r="A49" s="206" t="s">
        <v>851</v>
      </c>
      <c r="B49" s="176"/>
      <c r="C49" s="176"/>
      <c r="D49" s="176"/>
      <c r="E49" s="176"/>
      <c r="F49" s="176"/>
      <c r="G49" s="176"/>
      <c r="H49" s="176"/>
      <c r="I49" s="176"/>
      <c r="J49" s="176"/>
    </row>
    <row r="50" spans="1:10" ht="15">
      <c r="A50" s="161" t="s">
        <v>172</v>
      </c>
      <c r="B50" s="161"/>
      <c r="C50" s="161"/>
      <c r="D50" s="161"/>
      <c r="E50" s="161"/>
      <c r="F50" s="161"/>
      <c r="G50" s="161"/>
      <c r="H50" s="161"/>
      <c r="I50" s="161"/>
      <c r="J50" s="161"/>
    </row>
    <row r="51" spans="1:10" ht="30" customHeight="1">
      <c r="A51" s="186" t="s">
        <v>864</v>
      </c>
      <c r="B51" s="186"/>
      <c r="C51" s="186"/>
      <c r="D51" s="186"/>
      <c r="E51" s="186"/>
      <c r="F51" s="186"/>
      <c r="G51" s="186"/>
      <c r="H51" s="186"/>
      <c r="I51" s="186"/>
      <c r="J51" s="186"/>
    </row>
    <row r="52" spans="1:13" ht="30" customHeight="1">
      <c r="A52" s="161" t="s">
        <v>868</v>
      </c>
      <c r="B52" s="161"/>
      <c r="C52" s="161"/>
      <c r="D52" s="161"/>
      <c r="E52" s="161"/>
      <c r="F52" s="161"/>
      <c r="G52" s="161"/>
      <c r="H52" s="161"/>
      <c r="I52" s="161"/>
      <c r="J52" s="161"/>
      <c r="K52" s="149"/>
      <c r="L52" s="149"/>
      <c r="M52" s="149"/>
    </row>
    <row r="53" spans="1:10" ht="15">
      <c r="A53" s="161" t="s">
        <v>92</v>
      </c>
      <c r="B53" s="161"/>
      <c r="C53" s="161"/>
      <c r="D53" s="161"/>
      <c r="E53" s="161"/>
      <c r="F53" s="161"/>
      <c r="G53" s="161"/>
      <c r="H53" s="161"/>
      <c r="I53" s="161"/>
      <c r="J53" s="161"/>
    </row>
    <row r="59" ht="17.25">
      <c r="A59" s="74"/>
    </row>
  </sheetData>
  <sheetProtection/>
  <mergeCells count="10">
    <mergeCell ref="A51:J51"/>
    <mergeCell ref="A50:J50"/>
    <mergeCell ref="A53:J53"/>
    <mergeCell ref="A3:J3"/>
    <mergeCell ref="C5:D5"/>
    <mergeCell ref="F5:G5"/>
    <mergeCell ref="I5:J5"/>
    <mergeCell ref="A49:J49"/>
    <mergeCell ref="A46:J46"/>
    <mergeCell ref="A52:J52"/>
  </mergeCells>
  <printOptions/>
  <pageMargins left="0.75" right="0.75" top="1" bottom="1" header="0.3" footer="0.3"/>
  <pageSetup fitToHeight="1" fitToWidth="1" horizontalDpi="600" verticalDpi="600" orientation="portrait" scale="75"/>
</worksheet>
</file>

<file path=xl/worksheets/sheet24.xml><?xml version="1.0" encoding="utf-8"?>
<worksheet xmlns="http://schemas.openxmlformats.org/spreadsheetml/2006/main" xmlns:r="http://schemas.openxmlformats.org/officeDocument/2006/relationships">
  <sheetPr>
    <pageSetUpPr fitToPage="1"/>
  </sheetPr>
  <dimension ref="A1:M53"/>
  <sheetViews>
    <sheetView zoomScaleSheetLayoutView="100" zoomScalePageLayoutView="0" workbookViewId="0" topLeftCell="A1">
      <selection activeCell="A1" sqref="A1"/>
    </sheetView>
  </sheetViews>
  <sheetFormatPr defaultColWidth="8.421875" defaultRowHeight="15"/>
  <cols>
    <col min="1" max="1" width="9.421875" style="30" customWidth="1"/>
    <col min="2" max="2" width="13.00390625" style="30" customWidth="1"/>
    <col min="3" max="3" width="9.421875" style="30" customWidth="1"/>
    <col min="4" max="4" width="14.00390625" style="30" bestFit="1" customWidth="1"/>
    <col min="5" max="5" width="13.00390625" style="30" customWidth="1"/>
    <col min="6" max="6" width="10.421875" style="30" bestFit="1" customWidth="1"/>
    <col min="7" max="7" width="14.00390625" style="30" bestFit="1" customWidth="1"/>
    <col min="8" max="8" width="13.00390625" style="30" customWidth="1"/>
    <col min="9" max="9" width="10.421875" style="30" bestFit="1" customWidth="1"/>
    <col min="10" max="10" width="14.00390625" style="30" bestFit="1" customWidth="1"/>
    <col min="11" max="16384" width="8.421875" style="30" customWidth="1"/>
  </cols>
  <sheetData>
    <row r="1" spans="1:10" ht="15">
      <c r="A1" s="17" t="s">
        <v>85</v>
      </c>
      <c r="B1" s="17"/>
      <c r="C1" s="17"/>
      <c r="D1" s="18"/>
      <c r="E1" s="39"/>
      <c r="F1" s="39"/>
      <c r="G1" s="69"/>
      <c r="H1" s="39"/>
      <c r="I1" s="39"/>
      <c r="J1" s="91"/>
    </row>
    <row r="2" spans="1:10" ht="17.25">
      <c r="A2" s="17" t="s">
        <v>213</v>
      </c>
      <c r="B2" s="17"/>
      <c r="C2" s="17"/>
      <c r="D2" s="18"/>
      <c r="E2" s="39"/>
      <c r="F2" s="39"/>
      <c r="G2" s="69"/>
      <c r="H2" s="39"/>
      <c r="I2" s="39"/>
      <c r="J2" s="91"/>
    </row>
    <row r="3" spans="1:10" ht="15">
      <c r="A3" s="187" t="s">
        <v>212</v>
      </c>
      <c r="B3" s="187"/>
      <c r="C3" s="187"/>
      <c r="D3" s="187"/>
      <c r="E3" s="187"/>
      <c r="F3" s="187"/>
      <c r="G3" s="187"/>
      <c r="H3" s="187"/>
      <c r="I3" s="187"/>
      <c r="J3" s="187"/>
    </row>
    <row r="4" spans="1:10" ht="30">
      <c r="A4" s="45"/>
      <c r="B4" s="57" t="s">
        <v>11</v>
      </c>
      <c r="C4" s="58"/>
      <c r="D4" s="59"/>
      <c r="E4" s="57" t="s">
        <v>6</v>
      </c>
      <c r="F4" s="58"/>
      <c r="G4" s="60"/>
      <c r="H4" s="58" t="s">
        <v>12</v>
      </c>
      <c r="I4" s="58"/>
      <c r="J4" s="61"/>
    </row>
    <row r="5" spans="1:10" ht="15">
      <c r="A5" s="47"/>
      <c r="B5" s="62"/>
      <c r="C5" s="182" t="s">
        <v>28</v>
      </c>
      <c r="D5" s="188"/>
      <c r="E5" s="62"/>
      <c r="F5" s="182" t="s">
        <v>28</v>
      </c>
      <c r="G5" s="188"/>
      <c r="H5" s="63"/>
      <c r="I5" s="182" t="s">
        <v>28</v>
      </c>
      <c r="J5" s="205"/>
    </row>
    <row r="6" spans="1:10" ht="45">
      <c r="A6" s="64" t="s">
        <v>0</v>
      </c>
      <c r="B6" s="65" t="s">
        <v>7</v>
      </c>
      <c r="C6" s="66" t="s">
        <v>8</v>
      </c>
      <c r="D6" s="67" t="s">
        <v>9</v>
      </c>
      <c r="E6" s="65" t="s">
        <v>7</v>
      </c>
      <c r="F6" s="66" t="s">
        <v>8</v>
      </c>
      <c r="G6" s="67" t="s">
        <v>9</v>
      </c>
      <c r="H6" s="65" t="s">
        <v>7</v>
      </c>
      <c r="I6" s="66" t="s">
        <v>8</v>
      </c>
      <c r="J6" s="89" t="s">
        <v>9</v>
      </c>
    </row>
    <row r="7" spans="1:10" ht="15">
      <c r="A7" s="47">
        <v>1975</v>
      </c>
      <c r="B7" s="25">
        <f>17.87772768/100</f>
        <v>0.1787772768</v>
      </c>
      <c r="C7" s="11">
        <v>7818.0658209</v>
      </c>
      <c r="D7" s="12">
        <v>24843.28432836</v>
      </c>
      <c r="E7" s="25">
        <f>12.37383289/100</f>
        <v>0.12373832889999999</v>
      </c>
      <c r="F7" s="11">
        <v>14282.66238806</v>
      </c>
      <c r="G7" s="12">
        <v>23489.81507463</v>
      </c>
      <c r="H7" s="25">
        <f>1.19217637/100</f>
        <v>0.0119217637</v>
      </c>
      <c r="I7" s="11">
        <v>24041.8880597</v>
      </c>
      <c r="J7" s="11">
        <v>34437.77854478</v>
      </c>
    </row>
    <row r="8" spans="1:10" ht="15">
      <c r="A8" s="47">
        <v>1976</v>
      </c>
      <c r="B8" s="68">
        <v>18.51381501</v>
      </c>
      <c r="C8" s="69">
        <v>7692.71440141</v>
      </c>
      <c r="D8" s="70">
        <v>24485.60323944</v>
      </c>
      <c r="E8" s="68">
        <v>12.44354029</v>
      </c>
      <c r="F8" s="69">
        <v>14784.63242958</v>
      </c>
      <c r="G8" s="70">
        <v>24195.70848592</v>
      </c>
      <c r="H8" s="68">
        <v>1.28776307</v>
      </c>
      <c r="I8" s="69">
        <v>24704.07464789</v>
      </c>
      <c r="J8" s="69">
        <v>39026.55602113</v>
      </c>
    </row>
    <row r="9" spans="1:10" ht="15">
      <c r="A9" s="47">
        <v>1977</v>
      </c>
      <c r="B9" s="68">
        <v>18.78125663</v>
      </c>
      <c r="C9" s="69">
        <v>7076.57990115</v>
      </c>
      <c r="D9" s="70">
        <v>24504.62362438</v>
      </c>
      <c r="E9" s="68">
        <v>12.3225644</v>
      </c>
      <c r="F9" s="69">
        <v>14860.81779242</v>
      </c>
      <c r="G9" s="70">
        <v>24209.7661285</v>
      </c>
      <c r="H9" s="68">
        <v>1.7233844</v>
      </c>
      <c r="I9" s="69">
        <v>20518.15028007</v>
      </c>
      <c r="J9" s="69">
        <v>36043.38029654</v>
      </c>
    </row>
    <row r="10" spans="1:10" ht="15">
      <c r="A10" s="47">
        <v>1978</v>
      </c>
      <c r="B10" s="68">
        <v>19.61321626</v>
      </c>
      <c r="C10" s="69">
        <v>7905.79877301</v>
      </c>
      <c r="D10" s="70">
        <v>24771.50282209</v>
      </c>
      <c r="E10" s="68">
        <v>12.76068116</v>
      </c>
      <c r="F10" s="69">
        <v>13919.32996933</v>
      </c>
      <c r="G10" s="70">
        <v>24156.60736196</v>
      </c>
      <c r="H10" s="68">
        <v>1.55710721</v>
      </c>
      <c r="I10" s="69">
        <v>21148.01171779</v>
      </c>
      <c r="J10" s="69">
        <v>38720.11352761</v>
      </c>
    </row>
    <row r="11" spans="1:10" ht="15">
      <c r="A11" s="47">
        <v>1979</v>
      </c>
      <c r="B11" s="68">
        <v>19.87596944</v>
      </c>
      <c r="C11" s="69">
        <v>6931.39419087</v>
      </c>
      <c r="D11" s="70">
        <v>24289.58564315</v>
      </c>
      <c r="E11" s="68">
        <v>13.08082925</v>
      </c>
      <c r="F11" s="69">
        <v>13224.10991701</v>
      </c>
      <c r="G11" s="70">
        <v>22866.99950207</v>
      </c>
      <c r="H11" s="68">
        <v>1.75001857</v>
      </c>
      <c r="I11" s="69">
        <v>22688.76365145</v>
      </c>
      <c r="J11" s="69">
        <v>40743.39518672</v>
      </c>
    </row>
    <row r="12" spans="1:10" ht="15">
      <c r="A12" s="47">
        <v>1980</v>
      </c>
      <c r="B12" s="68">
        <v>20.21427158</v>
      </c>
      <c r="C12" s="69">
        <v>6925.40749698</v>
      </c>
      <c r="D12" s="70">
        <v>24342.80735187</v>
      </c>
      <c r="E12" s="68">
        <v>13.1219903</v>
      </c>
      <c r="F12" s="69">
        <v>13331.40943168</v>
      </c>
      <c r="G12" s="70">
        <v>23084.69165659</v>
      </c>
      <c r="H12" s="68">
        <v>1.59608538</v>
      </c>
      <c r="I12" s="69">
        <v>23084.69165659</v>
      </c>
      <c r="J12" s="69">
        <v>40972.44210399</v>
      </c>
    </row>
    <row r="13" spans="1:10" ht="15">
      <c r="A13" s="47">
        <v>1981</v>
      </c>
      <c r="B13" s="68">
        <v>21.02912713</v>
      </c>
      <c r="C13" s="69">
        <v>6353.14410596</v>
      </c>
      <c r="D13" s="70">
        <v>24495.95364238</v>
      </c>
      <c r="E13" s="68">
        <v>12.98617548</v>
      </c>
      <c r="F13" s="69">
        <v>13143.52781457</v>
      </c>
      <c r="G13" s="70">
        <v>23671.51993377</v>
      </c>
      <c r="H13" s="68">
        <v>1.29793626</v>
      </c>
      <c r="I13" s="69">
        <v>18079.59417219</v>
      </c>
      <c r="J13" s="69">
        <v>35550.74046358</v>
      </c>
    </row>
    <row r="14" spans="1:10" ht="15">
      <c r="A14" s="47">
        <v>1982</v>
      </c>
      <c r="B14" s="68">
        <v>21.25200918</v>
      </c>
      <c r="C14" s="69">
        <v>6120.94169072</v>
      </c>
      <c r="D14" s="70">
        <v>24530.51028866</v>
      </c>
      <c r="E14" s="68">
        <v>13.23845457</v>
      </c>
      <c r="F14" s="69">
        <v>13481.81690722</v>
      </c>
      <c r="G14" s="70">
        <v>25517.04470103</v>
      </c>
      <c r="H14" s="68">
        <v>1.51024417</v>
      </c>
      <c r="I14" s="69">
        <v>17947.05371134</v>
      </c>
      <c r="J14" s="69">
        <v>37382.51969072</v>
      </c>
    </row>
    <row r="15" spans="1:10" ht="15">
      <c r="A15" s="47">
        <v>1983</v>
      </c>
      <c r="B15" s="68">
        <v>22.21122707</v>
      </c>
      <c r="C15" s="69">
        <v>6475.6040201</v>
      </c>
      <c r="D15" s="70">
        <v>24607.29527638</v>
      </c>
      <c r="E15" s="68">
        <v>13.45197165</v>
      </c>
      <c r="F15" s="69">
        <v>14735.59670352</v>
      </c>
      <c r="G15" s="70">
        <v>26391.6839397</v>
      </c>
      <c r="H15" s="68">
        <v>1.91774295</v>
      </c>
      <c r="I15" s="69">
        <v>20630.79473367</v>
      </c>
      <c r="J15" s="69">
        <v>43257.03485427</v>
      </c>
    </row>
    <row r="16" spans="1:10" ht="15">
      <c r="A16" s="47">
        <v>1984</v>
      </c>
      <c r="B16" s="68">
        <v>22.18051408</v>
      </c>
      <c r="C16" s="69">
        <v>6443.45612343</v>
      </c>
      <c r="D16" s="70">
        <v>25256.04676953</v>
      </c>
      <c r="E16" s="68">
        <v>14.1869646</v>
      </c>
      <c r="F16" s="69">
        <v>14608.23552555</v>
      </c>
      <c r="G16" s="70">
        <v>25589.72574735</v>
      </c>
      <c r="H16" s="68">
        <v>2.10765369</v>
      </c>
      <c r="I16" s="69">
        <v>20301.48925747</v>
      </c>
      <c r="J16" s="69">
        <v>37664.3022758</v>
      </c>
    </row>
    <row r="17" spans="1:10" ht="15">
      <c r="A17" s="47">
        <v>1985</v>
      </c>
      <c r="B17" s="68">
        <v>22.98448442</v>
      </c>
      <c r="C17" s="69">
        <v>6573.63412639</v>
      </c>
      <c r="D17" s="70">
        <v>25092.47520446</v>
      </c>
      <c r="E17" s="68">
        <v>14.12008931</v>
      </c>
      <c r="F17" s="69">
        <v>13972.29925651</v>
      </c>
      <c r="G17" s="70">
        <v>25283.20817844</v>
      </c>
      <c r="H17" s="68">
        <v>2.03439915</v>
      </c>
      <c r="I17" s="69">
        <v>19206.3669145</v>
      </c>
      <c r="J17" s="69">
        <v>38689.96198885</v>
      </c>
    </row>
    <row r="18" spans="1:10" ht="15">
      <c r="A18" s="47">
        <v>1986</v>
      </c>
      <c r="B18" s="68">
        <v>24.51335914</v>
      </c>
      <c r="C18" s="69">
        <v>6538.02739726</v>
      </c>
      <c r="D18" s="70">
        <v>25498.30684932</v>
      </c>
      <c r="E18" s="68">
        <v>13.44466968</v>
      </c>
      <c r="F18" s="69">
        <v>14553.6489863</v>
      </c>
      <c r="G18" s="70">
        <v>26370.04383562</v>
      </c>
      <c r="H18" s="68">
        <v>2.19025576</v>
      </c>
      <c r="I18" s="69">
        <v>20357.2379726</v>
      </c>
      <c r="J18" s="69">
        <v>40422.44405479</v>
      </c>
    </row>
    <row r="19" spans="1:10" ht="15">
      <c r="A19" s="47">
        <v>1987</v>
      </c>
      <c r="B19" s="68">
        <v>25.1914105</v>
      </c>
      <c r="C19" s="69">
        <v>7178.062837</v>
      </c>
      <c r="D19" s="70">
        <v>25299.83307489</v>
      </c>
      <c r="E19" s="68">
        <v>14.05827562</v>
      </c>
      <c r="F19" s="69">
        <v>16147.48757709</v>
      </c>
      <c r="G19" s="70">
        <v>27332.98678414</v>
      </c>
      <c r="H19" s="68">
        <v>2.51677423</v>
      </c>
      <c r="I19" s="69">
        <v>22518.17603524</v>
      </c>
      <c r="J19" s="69">
        <v>40789.22643172</v>
      </c>
    </row>
    <row r="20" spans="1:10" ht="15">
      <c r="A20" s="47">
        <v>1988</v>
      </c>
      <c r="B20" s="68">
        <v>26.91741102</v>
      </c>
      <c r="C20" s="69">
        <v>7078.24576271</v>
      </c>
      <c r="D20" s="70">
        <v>25457.41647458</v>
      </c>
      <c r="E20" s="68">
        <v>13.6061758</v>
      </c>
      <c r="F20" s="69">
        <v>16178.84745763</v>
      </c>
      <c r="G20" s="70">
        <v>27633.47145763</v>
      </c>
      <c r="H20" s="68">
        <v>2.23246953</v>
      </c>
      <c r="I20" s="69">
        <v>22812.17491525</v>
      </c>
      <c r="J20" s="69">
        <v>41741.42644068</v>
      </c>
    </row>
    <row r="21" spans="1:10" ht="15">
      <c r="A21" s="47">
        <v>1989</v>
      </c>
      <c r="B21" s="68">
        <v>27.14211018</v>
      </c>
      <c r="C21" s="69">
        <v>6991.8434166</v>
      </c>
      <c r="D21" s="70">
        <v>24879.11719581</v>
      </c>
      <c r="E21" s="68">
        <v>13.92558926</v>
      </c>
      <c r="F21" s="69">
        <v>15575.88879936</v>
      </c>
      <c r="G21" s="70">
        <v>26921.28928284</v>
      </c>
      <c r="H21" s="68">
        <v>2.72337732</v>
      </c>
      <c r="I21" s="69">
        <v>23883.02949234</v>
      </c>
      <c r="J21" s="69">
        <v>42560.63540693</v>
      </c>
    </row>
    <row r="22" spans="1:10" ht="15">
      <c r="A22" s="47">
        <v>1990</v>
      </c>
      <c r="B22" s="68">
        <v>27.72394503</v>
      </c>
      <c r="C22" s="69">
        <v>7385.10207852</v>
      </c>
      <c r="D22" s="70">
        <v>25583.31630485</v>
      </c>
      <c r="E22" s="68">
        <v>13.88114554</v>
      </c>
      <c r="F22" s="69">
        <v>17452.3556582</v>
      </c>
      <c r="G22" s="70">
        <v>29086.64706697</v>
      </c>
      <c r="H22" s="68">
        <v>2.98958818</v>
      </c>
      <c r="I22" s="69">
        <v>19307.81662818</v>
      </c>
      <c r="J22" s="69">
        <v>39596.63935335</v>
      </c>
    </row>
    <row r="23" spans="1:10" ht="15">
      <c r="A23" s="47">
        <v>1991</v>
      </c>
      <c r="B23" s="68">
        <v>29.51639492</v>
      </c>
      <c r="C23" s="69">
        <v>7652.20822059</v>
      </c>
      <c r="D23" s="70">
        <v>26153.67198529</v>
      </c>
      <c r="E23" s="68">
        <v>14.03892783</v>
      </c>
      <c r="F23" s="69">
        <v>15792.22058824</v>
      </c>
      <c r="G23" s="70">
        <v>27162.61941176</v>
      </c>
      <c r="H23" s="68">
        <v>2.72904356</v>
      </c>
      <c r="I23" s="69">
        <v>21056.29411765</v>
      </c>
      <c r="J23" s="69">
        <v>39987.65722059</v>
      </c>
    </row>
    <row r="24" spans="1:10" ht="15">
      <c r="A24" s="47">
        <v>1992</v>
      </c>
      <c r="B24" s="68">
        <v>30.11372895</v>
      </c>
      <c r="C24" s="69">
        <v>7659.56490728</v>
      </c>
      <c r="D24" s="70">
        <v>26108.9035806</v>
      </c>
      <c r="E24" s="68">
        <v>13.62519636</v>
      </c>
      <c r="F24" s="69">
        <v>16340.40513552</v>
      </c>
      <c r="G24" s="70">
        <v>28936.13409415</v>
      </c>
      <c r="H24" s="68">
        <v>2.56056668</v>
      </c>
      <c r="I24" s="69">
        <v>20595.7189729</v>
      </c>
      <c r="J24" s="69">
        <v>40149.7371184</v>
      </c>
    </row>
    <row r="25" spans="1:10" ht="15">
      <c r="A25" s="47">
        <v>1993</v>
      </c>
      <c r="B25" s="68">
        <v>30.17436631</v>
      </c>
      <c r="C25" s="69">
        <v>7853.23944598</v>
      </c>
      <c r="D25" s="70">
        <v>26169.2017313</v>
      </c>
      <c r="E25" s="68">
        <v>13.30349147</v>
      </c>
      <c r="F25" s="69">
        <v>17881.32382271</v>
      </c>
      <c r="G25" s="70">
        <v>29654.57252078</v>
      </c>
      <c r="H25" s="68">
        <v>2.7555903</v>
      </c>
      <c r="I25" s="69">
        <v>21467.50429363</v>
      </c>
      <c r="J25" s="69">
        <v>41634.3984349</v>
      </c>
    </row>
    <row r="26" spans="1:10" ht="15">
      <c r="A26" s="47">
        <v>1994</v>
      </c>
      <c r="B26" s="68">
        <v>28.75628023</v>
      </c>
      <c r="C26" s="69">
        <v>7313.93221622</v>
      </c>
      <c r="D26" s="70">
        <v>26529.12847297</v>
      </c>
      <c r="E26" s="68">
        <v>12.52853446</v>
      </c>
      <c r="F26" s="69">
        <v>17007.79475676</v>
      </c>
      <c r="G26" s="70">
        <v>30186.09458108</v>
      </c>
      <c r="H26" s="68">
        <v>2.66429361</v>
      </c>
      <c r="I26" s="69">
        <v>23380.07432432</v>
      </c>
      <c r="J26" s="69">
        <v>44505.987</v>
      </c>
    </row>
    <row r="27" spans="1:10" ht="15">
      <c r="A27" s="47">
        <v>1995</v>
      </c>
      <c r="B27" s="68">
        <v>28.5608407</v>
      </c>
      <c r="C27" s="69">
        <v>7824.19672131</v>
      </c>
      <c r="D27" s="70">
        <v>26422.31232787</v>
      </c>
      <c r="E27" s="68">
        <v>12.07643051</v>
      </c>
      <c r="F27" s="69">
        <v>16599.81576393</v>
      </c>
      <c r="G27" s="70">
        <v>30648.94339672</v>
      </c>
      <c r="H27" s="68">
        <v>2.85825136</v>
      </c>
      <c r="I27" s="69">
        <v>23533.61889836</v>
      </c>
      <c r="J27" s="69">
        <v>43735.69483279</v>
      </c>
    </row>
    <row r="28" spans="1:10" ht="15">
      <c r="A28" s="47">
        <v>1996</v>
      </c>
      <c r="B28" s="68">
        <v>29.48363244</v>
      </c>
      <c r="C28" s="69">
        <v>8223.64518188</v>
      </c>
      <c r="D28" s="70">
        <v>26973.55619655</v>
      </c>
      <c r="E28" s="68">
        <v>11.63257163</v>
      </c>
      <c r="F28" s="69">
        <v>18567.16334397</v>
      </c>
      <c r="G28" s="70">
        <v>32501.67323548</v>
      </c>
      <c r="H28" s="68">
        <v>2.25842545</v>
      </c>
      <c r="I28" s="69">
        <v>25552.6930568</v>
      </c>
      <c r="J28" s="69">
        <v>44499.05781749</v>
      </c>
    </row>
    <row r="29" spans="1:10" ht="15">
      <c r="A29" s="47">
        <v>1997</v>
      </c>
      <c r="B29" s="68">
        <v>27.78692749</v>
      </c>
      <c r="C29" s="69">
        <v>8038.95945103</v>
      </c>
      <c r="D29" s="70">
        <v>27329.48474111</v>
      </c>
      <c r="E29" s="68">
        <v>13.22580388</v>
      </c>
      <c r="F29" s="69">
        <v>17864.35433562</v>
      </c>
      <c r="G29" s="70">
        <v>31688.387199</v>
      </c>
      <c r="H29" s="68">
        <v>2.88061729</v>
      </c>
      <c r="I29" s="69">
        <v>26796.53150343</v>
      </c>
      <c r="J29" s="69">
        <v>47775.23827823</v>
      </c>
    </row>
    <row r="30" spans="1:10" ht="15">
      <c r="A30" s="47">
        <v>1998</v>
      </c>
      <c r="B30" s="68">
        <v>29.39680016</v>
      </c>
      <c r="C30" s="69">
        <v>8257.16760736</v>
      </c>
      <c r="D30" s="70">
        <v>27986.52765644</v>
      </c>
      <c r="E30" s="68">
        <v>11.99787046</v>
      </c>
      <c r="F30" s="69">
        <v>20010.45511656</v>
      </c>
      <c r="G30" s="70">
        <v>32954.00455215</v>
      </c>
      <c r="H30" s="68">
        <v>2.53264424</v>
      </c>
      <c r="I30" s="69">
        <v>29813.64559509</v>
      </c>
      <c r="J30" s="69">
        <v>48472.7947362</v>
      </c>
    </row>
    <row r="31" spans="1:10" ht="15">
      <c r="A31" s="47">
        <v>1999</v>
      </c>
      <c r="B31" s="68">
        <v>31.10096937</v>
      </c>
      <c r="C31" s="69">
        <v>8615.09025271</v>
      </c>
      <c r="D31" s="70">
        <v>28550.40909747</v>
      </c>
      <c r="E31" s="68">
        <v>12.23578183</v>
      </c>
      <c r="F31" s="69">
        <v>20107.62064982</v>
      </c>
      <c r="G31" s="70">
        <v>32918.2598556</v>
      </c>
      <c r="H31" s="68">
        <v>2.13929913</v>
      </c>
      <c r="I31" s="69">
        <v>25173.29371841</v>
      </c>
      <c r="J31" s="69">
        <v>47813.75090253</v>
      </c>
    </row>
    <row r="32" spans="1:10" ht="15">
      <c r="A32" s="47">
        <v>2000</v>
      </c>
      <c r="B32" s="68">
        <v>28.15771252</v>
      </c>
      <c r="C32" s="69">
        <v>9019.51976798</v>
      </c>
      <c r="D32" s="70">
        <v>28046.88605568</v>
      </c>
      <c r="E32" s="68">
        <v>12.8825969</v>
      </c>
      <c r="F32" s="69">
        <v>19378.95591647</v>
      </c>
      <c r="G32" s="70">
        <v>32058.32993039</v>
      </c>
      <c r="H32" s="68">
        <v>2.37457802</v>
      </c>
      <c r="I32" s="69">
        <v>26576.85382831</v>
      </c>
      <c r="J32" s="69">
        <v>49183.79011601</v>
      </c>
    </row>
    <row r="33" spans="1:10" ht="15">
      <c r="A33" s="47">
        <v>2001</v>
      </c>
      <c r="B33" s="68">
        <v>28.71665967</v>
      </c>
      <c r="C33" s="69">
        <v>8611.07794382</v>
      </c>
      <c r="D33" s="70">
        <v>27993.04179775</v>
      </c>
      <c r="E33" s="68">
        <v>12.44539004</v>
      </c>
      <c r="F33" s="69">
        <v>17004.96849438</v>
      </c>
      <c r="G33" s="70">
        <v>31741.53532584</v>
      </c>
      <c r="H33" s="68">
        <v>2.40027604</v>
      </c>
      <c r="I33" s="69">
        <v>27542.57905618</v>
      </c>
      <c r="J33" s="69">
        <v>45738.05622472</v>
      </c>
    </row>
    <row r="34" spans="1:10" ht="15">
      <c r="A34" s="47">
        <v>2002</v>
      </c>
      <c r="B34" s="68">
        <v>28.88805192</v>
      </c>
      <c r="C34" s="69">
        <v>8436.56297943</v>
      </c>
      <c r="D34" s="70">
        <v>28097.99953307</v>
      </c>
      <c r="E34" s="68">
        <v>12.43136326</v>
      </c>
      <c r="F34" s="69">
        <v>19114.91706504</v>
      </c>
      <c r="G34" s="70">
        <v>34080.53082824</v>
      </c>
      <c r="H34" s="68">
        <v>2.08841396</v>
      </c>
      <c r="I34" s="69">
        <v>25564.37763202</v>
      </c>
      <c r="J34" s="69">
        <v>47021.90007782</v>
      </c>
    </row>
    <row r="35" spans="1:10" ht="15">
      <c r="A35" s="47">
        <v>2003</v>
      </c>
      <c r="B35" s="68">
        <v>29.78626645</v>
      </c>
      <c r="C35" s="69">
        <v>9041.48328797</v>
      </c>
      <c r="D35" s="70">
        <v>28672.93378334</v>
      </c>
      <c r="E35" s="68">
        <v>12.0071324</v>
      </c>
      <c r="F35" s="69">
        <v>19844.49694066</v>
      </c>
      <c r="G35" s="70">
        <v>33766.56251497</v>
      </c>
      <c r="H35" s="68">
        <v>2.51631621</v>
      </c>
      <c r="I35" s="69">
        <v>28808.03640719</v>
      </c>
      <c r="J35" s="69">
        <v>49858.06445291</v>
      </c>
    </row>
    <row r="36" spans="1:10" ht="15">
      <c r="A36" s="47">
        <v>2004</v>
      </c>
      <c r="B36" s="68">
        <v>29.83248265</v>
      </c>
      <c r="C36" s="69">
        <v>8966.85115445</v>
      </c>
      <c r="D36" s="70">
        <v>28427.7360253</v>
      </c>
      <c r="E36" s="68">
        <v>12.40397625</v>
      </c>
      <c r="F36" s="69">
        <v>21133.99261993</v>
      </c>
      <c r="G36" s="70">
        <v>35220.80508171</v>
      </c>
      <c r="H36" s="68">
        <v>2.30048366</v>
      </c>
      <c r="I36" s="69">
        <v>27675.46652609</v>
      </c>
      <c r="J36" s="69">
        <v>48008.12859251</v>
      </c>
    </row>
    <row r="37" spans="1:10" ht="15">
      <c r="A37" s="47">
        <v>2005</v>
      </c>
      <c r="B37" s="68">
        <v>29.63050147</v>
      </c>
      <c r="C37" s="69">
        <v>8833.90025707</v>
      </c>
      <c r="D37" s="70">
        <v>29132.23995887</v>
      </c>
      <c r="E37" s="68">
        <v>13.45824629</v>
      </c>
      <c r="F37" s="69">
        <v>20612.43393316</v>
      </c>
      <c r="G37" s="70">
        <v>33895.18451414</v>
      </c>
      <c r="H37" s="68">
        <v>2.3228081</v>
      </c>
      <c r="I37" s="69">
        <v>25942.22042159</v>
      </c>
      <c r="J37" s="69">
        <v>48220.82609769</v>
      </c>
    </row>
    <row r="38" spans="1:10" ht="15">
      <c r="A38" s="47">
        <v>2006</v>
      </c>
      <c r="B38" s="68">
        <v>30.28208612</v>
      </c>
      <c r="C38" s="69">
        <v>9173.86101528</v>
      </c>
      <c r="D38" s="70">
        <v>29005.86671267</v>
      </c>
      <c r="E38" s="68">
        <v>12.97327588</v>
      </c>
      <c r="F38" s="69">
        <v>17218.63144406</v>
      </c>
      <c r="G38" s="70">
        <v>33463.42225727</v>
      </c>
      <c r="H38" s="68">
        <v>2.1499622</v>
      </c>
      <c r="I38" s="69">
        <v>24981.12922622</v>
      </c>
      <c r="J38" s="69">
        <v>48416.81571217</v>
      </c>
    </row>
    <row r="39" spans="1:10" ht="15">
      <c r="A39" s="47">
        <v>2007</v>
      </c>
      <c r="B39" s="68">
        <v>29.61629102</v>
      </c>
      <c r="C39" s="69">
        <v>8796.36307787</v>
      </c>
      <c r="D39" s="70">
        <v>29257.07011212</v>
      </c>
      <c r="E39" s="68">
        <v>12.31457096</v>
      </c>
      <c r="F39" s="69">
        <v>19242.04423284</v>
      </c>
      <c r="G39" s="70">
        <v>33595.69294271</v>
      </c>
      <c r="H39" s="68">
        <v>1.79811138</v>
      </c>
      <c r="I39" s="69">
        <v>28633.9943941</v>
      </c>
      <c r="J39" s="69">
        <v>50469.13315927</v>
      </c>
    </row>
    <row r="40" spans="1:10" ht="15">
      <c r="A40" s="47">
        <v>2008</v>
      </c>
      <c r="B40" s="68">
        <v>29.04991079</v>
      </c>
      <c r="C40" s="69">
        <v>8807.62510797</v>
      </c>
      <c r="D40" s="70">
        <v>29071.92452985</v>
      </c>
      <c r="E40" s="68">
        <v>13.27896472</v>
      </c>
      <c r="F40" s="69">
        <v>20546.76288189</v>
      </c>
      <c r="G40" s="70">
        <v>34353.66405411</v>
      </c>
      <c r="H40" s="68">
        <v>2.26430912</v>
      </c>
      <c r="I40" s="69">
        <v>25519.86472591</v>
      </c>
      <c r="J40" s="69">
        <v>47530.20275575</v>
      </c>
    </row>
    <row r="41" spans="1:10" ht="15">
      <c r="A41" s="47">
        <v>2009</v>
      </c>
      <c r="B41" s="68">
        <v>29.48666851</v>
      </c>
      <c r="C41" s="69">
        <v>9333.40520091</v>
      </c>
      <c r="D41" s="70">
        <v>30900.03246281</v>
      </c>
      <c r="E41" s="68">
        <v>13.09111501</v>
      </c>
      <c r="F41" s="69">
        <v>22171.81605337</v>
      </c>
      <c r="G41" s="70">
        <v>37179.83425517</v>
      </c>
      <c r="H41" s="68">
        <v>2.38754891</v>
      </c>
      <c r="I41" s="69">
        <v>27880.7267737</v>
      </c>
      <c r="J41" s="69">
        <v>49041.3132925</v>
      </c>
    </row>
    <row r="42" spans="1:10" ht="15">
      <c r="A42" s="47">
        <v>2010</v>
      </c>
      <c r="B42" s="68">
        <v>27.74036404</v>
      </c>
      <c r="C42" s="69">
        <v>9196.70222283</v>
      </c>
      <c r="D42" s="70">
        <v>30655.67407611</v>
      </c>
      <c r="E42" s="68">
        <v>13.74011563</v>
      </c>
      <c r="F42" s="69">
        <v>22334.84825545</v>
      </c>
      <c r="G42" s="70">
        <v>38319.59259514</v>
      </c>
      <c r="H42" s="68">
        <v>2.50303874</v>
      </c>
      <c r="I42" s="69">
        <v>27590.1066685</v>
      </c>
      <c r="J42" s="69">
        <v>50330.04775996</v>
      </c>
    </row>
    <row r="43" spans="1:10" ht="15">
      <c r="A43" s="47">
        <v>2011</v>
      </c>
      <c r="B43" s="68">
        <v>28.7182623</v>
      </c>
      <c r="C43" s="69">
        <v>9768.72046145</v>
      </c>
      <c r="D43" s="70">
        <v>30447.95987985</v>
      </c>
      <c r="E43" s="68">
        <v>14.00790953</v>
      </c>
      <c r="F43" s="69">
        <v>21567.3049149</v>
      </c>
      <c r="G43" s="70">
        <v>37380.15685666</v>
      </c>
      <c r="H43" s="68">
        <v>2.50590213</v>
      </c>
      <c r="I43" s="69">
        <v>29602.18321652</v>
      </c>
      <c r="J43" s="69">
        <v>50746.59979975</v>
      </c>
    </row>
    <row r="44" spans="1:10" ht="15">
      <c r="A44" s="47">
        <v>2012</v>
      </c>
      <c r="B44" s="68">
        <v>27.8829914</v>
      </c>
      <c r="C44" s="69">
        <v>9567.23346029</v>
      </c>
      <c r="D44" s="70">
        <v>31197.50041398</v>
      </c>
      <c r="E44" s="68">
        <v>13.38745106</v>
      </c>
      <c r="F44" s="69">
        <v>20178.54326776</v>
      </c>
      <c r="G44" s="70">
        <v>36392.92414959</v>
      </c>
      <c r="H44" s="68">
        <v>2.22882823</v>
      </c>
      <c r="I44" s="69">
        <v>32065.83084217</v>
      </c>
      <c r="J44" s="69">
        <v>56904.24075511</v>
      </c>
    </row>
    <row r="45" spans="1:10" ht="15">
      <c r="A45" s="47">
        <v>2013</v>
      </c>
      <c r="B45" s="68">
        <v>28.8728876</v>
      </c>
      <c r="C45" s="69">
        <v>9811.07304372</v>
      </c>
      <c r="D45" s="70">
        <v>31272.79532685</v>
      </c>
      <c r="E45" s="68">
        <v>12.75482844</v>
      </c>
      <c r="F45" s="69">
        <v>25549.66938468</v>
      </c>
      <c r="G45" s="70">
        <v>41144.16559031</v>
      </c>
      <c r="H45" s="68">
        <v>2.41266255</v>
      </c>
      <c r="I45" s="69">
        <v>29433.21913115</v>
      </c>
      <c r="J45" s="69">
        <v>56473.96722112</v>
      </c>
    </row>
    <row r="46" spans="1:10" ht="17.25">
      <c r="A46" s="183" t="s">
        <v>850</v>
      </c>
      <c r="B46" s="183"/>
      <c r="C46" s="183"/>
      <c r="D46" s="183"/>
      <c r="E46" s="183"/>
      <c r="F46" s="183"/>
      <c r="G46" s="183"/>
      <c r="H46" s="183"/>
      <c r="I46" s="183"/>
      <c r="J46" s="183"/>
    </row>
    <row r="47" spans="1:10" ht="15">
      <c r="A47" s="47">
        <v>2014</v>
      </c>
      <c r="B47" s="68">
        <v>31.26410153</v>
      </c>
      <c r="C47" s="69">
        <v>10140.53554751</v>
      </c>
      <c r="D47" s="70">
        <v>32788.53259378</v>
      </c>
      <c r="E47" s="68">
        <v>8.12146986</v>
      </c>
      <c r="F47" s="69">
        <v>22546.87203736</v>
      </c>
      <c r="G47" s="70">
        <v>39708.08642167</v>
      </c>
      <c r="H47" s="68">
        <v>9.15216405</v>
      </c>
      <c r="I47" s="69">
        <v>29937.0075899</v>
      </c>
      <c r="J47" s="69">
        <v>50462.38068666</v>
      </c>
    </row>
    <row r="48" spans="1:10" ht="15">
      <c r="A48" s="51">
        <v>2015</v>
      </c>
      <c r="B48" s="71">
        <v>30.93545028</v>
      </c>
      <c r="C48" s="72">
        <v>10000</v>
      </c>
      <c r="D48" s="73">
        <v>32460</v>
      </c>
      <c r="E48" s="71">
        <v>8.99613536</v>
      </c>
      <c r="F48" s="72">
        <v>24132</v>
      </c>
      <c r="G48" s="73">
        <v>42048</v>
      </c>
      <c r="H48" s="71">
        <v>8.48424123</v>
      </c>
      <c r="I48" s="72">
        <v>31680</v>
      </c>
      <c r="J48" s="72">
        <v>53131</v>
      </c>
    </row>
    <row r="49" spans="1:10" ht="48" customHeight="1">
      <c r="A49" s="199" t="s">
        <v>852</v>
      </c>
      <c r="B49" s="198"/>
      <c r="C49" s="198"/>
      <c r="D49" s="198"/>
      <c r="E49" s="198"/>
      <c r="F49" s="198"/>
      <c r="G49" s="198"/>
      <c r="H49" s="198"/>
      <c r="I49" s="198"/>
      <c r="J49" s="198"/>
    </row>
    <row r="50" spans="1:10" ht="15">
      <c r="A50" s="199" t="s">
        <v>855</v>
      </c>
      <c r="B50" s="198"/>
      <c r="C50" s="198"/>
      <c r="D50" s="198"/>
      <c r="E50" s="198"/>
      <c r="F50" s="198"/>
      <c r="G50" s="198"/>
      <c r="H50" s="198"/>
      <c r="I50" s="198"/>
      <c r="J50" s="198"/>
    </row>
    <row r="51" spans="1:10" ht="36" customHeight="1">
      <c r="A51" s="179" t="s">
        <v>865</v>
      </c>
      <c r="B51" s="186"/>
      <c r="C51" s="186"/>
      <c r="D51" s="186"/>
      <c r="E51" s="186"/>
      <c r="F51" s="186"/>
      <c r="G51" s="186"/>
      <c r="H51" s="186"/>
      <c r="I51" s="186"/>
      <c r="J51" s="186"/>
    </row>
    <row r="52" spans="1:13" ht="30" customHeight="1">
      <c r="A52" s="161" t="s">
        <v>868</v>
      </c>
      <c r="B52" s="161"/>
      <c r="C52" s="161"/>
      <c r="D52" s="161"/>
      <c r="E52" s="161"/>
      <c r="F52" s="161"/>
      <c r="G52" s="161"/>
      <c r="H52" s="161"/>
      <c r="I52" s="161"/>
      <c r="J52" s="161"/>
      <c r="K52" s="149"/>
      <c r="L52" s="149"/>
      <c r="M52" s="149"/>
    </row>
    <row r="53" spans="1:10" ht="15">
      <c r="A53" s="198" t="s">
        <v>92</v>
      </c>
      <c r="B53" s="198"/>
      <c r="C53" s="198"/>
      <c r="D53" s="198"/>
      <c r="E53" s="198"/>
      <c r="F53" s="198"/>
      <c r="G53" s="198"/>
      <c r="H53" s="198"/>
      <c r="I53" s="198"/>
      <c r="J53" s="198"/>
    </row>
  </sheetData>
  <sheetProtection/>
  <mergeCells count="10">
    <mergeCell ref="A51:J51"/>
    <mergeCell ref="A50:J50"/>
    <mergeCell ref="A53:J53"/>
    <mergeCell ref="A3:J3"/>
    <mergeCell ref="C5:D5"/>
    <mergeCell ref="F5:G5"/>
    <mergeCell ref="I5:J5"/>
    <mergeCell ref="A49:J49"/>
    <mergeCell ref="A46:J46"/>
    <mergeCell ref="A52:J52"/>
  </mergeCells>
  <printOptions/>
  <pageMargins left="0.75" right="0.75" top="1" bottom="1" header="0.3" footer="0.3"/>
  <pageSetup fitToHeight="1" fitToWidth="1" horizontalDpi="600" verticalDpi="600" orientation="portrait" scale="75"/>
</worksheet>
</file>

<file path=xl/worksheets/sheet25.xml><?xml version="1.0" encoding="utf-8"?>
<worksheet xmlns="http://schemas.openxmlformats.org/spreadsheetml/2006/main" xmlns:r="http://schemas.openxmlformats.org/officeDocument/2006/relationships">
  <sheetPr>
    <pageSetUpPr fitToPage="1"/>
  </sheetPr>
  <dimension ref="A1:N13"/>
  <sheetViews>
    <sheetView zoomScalePageLayoutView="0" workbookViewId="0" topLeftCell="A1">
      <selection activeCell="A1" sqref="A1"/>
    </sheetView>
  </sheetViews>
  <sheetFormatPr defaultColWidth="8.421875" defaultRowHeight="15"/>
  <cols>
    <col min="1" max="1" width="16.28125" style="0" customWidth="1"/>
    <col min="2" max="11" width="8.7109375" style="0" customWidth="1"/>
  </cols>
  <sheetData>
    <row r="1" ht="15">
      <c r="A1" s="2" t="s">
        <v>142</v>
      </c>
    </row>
    <row r="2" ht="15">
      <c r="A2" s="2" t="s">
        <v>819</v>
      </c>
    </row>
    <row r="3" ht="15">
      <c r="A3" s="85" t="s">
        <v>175</v>
      </c>
    </row>
    <row r="5" spans="1:14" ht="15">
      <c r="A5" s="124" t="s">
        <v>161</v>
      </c>
      <c r="B5" s="125">
        <v>1983</v>
      </c>
      <c r="C5" s="125">
        <v>1987</v>
      </c>
      <c r="D5" s="125">
        <v>1996</v>
      </c>
      <c r="E5" s="125">
        <v>1998</v>
      </c>
      <c r="F5" s="125">
        <v>2000</v>
      </c>
      <c r="G5" s="125">
        <v>2002</v>
      </c>
      <c r="H5" s="125">
        <v>2004</v>
      </c>
      <c r="I5" s="125">
        <v>2006</v>
      </c>
      <c r="J5" s="125">
        <v>2008</v>
      </c>
      <c r="K5" s="125">
        <v>2010</v>
      </c>
      <c r="L5" s="125">
        <v>2012</v>
      </c>
      <c r="M5" s="125">
        <v>2014</v>
      </c>
      <c r="N5" s="125">
        <v>2016</v>
      </c>
    </row>
    <row r="6" spans="1:14" ht="15">
      <c r="A6" s="124" t="s">
        <v>156</v>
      </c>
      <c r="B6" s="125">
        <v>3</v>
      </c>
      <c r="C6" s="125">
        <v>3</v>
      </c>
      <c r="D6" s="125">
        <v>3</v>
      </c>
      <c r="E6" s="125">
        <v>2.5</v>
      </c>
      <c r="F6" s="125">
        <v>2.5</v>
      </c>
      <c r="G6" s="125">
        <v>2.67</v>
      </c>
      <c r="H6" s="125">
        <v>3</v>
      </c>
      <c r="I6" s="125">
        <v>3</v>
      </c>
      <c r="J6" s="125">
        <v>2.75</v>
      </c>
      <c r="K6" s="125">
        <v>3</v>
      </c>
      <c r="L6" s="125">
        <v>3</v>
      </c>
      <c r="M6" s="125">
        <v>3</v>
      </c>
      <c r="N6" s="125">
        <v>3</v>
      </c>
    </row>
    <row r="7" spans="1:14" ht="15">
      <c r="A7" s="124" t="s">
        <v>157</v>
      </c>
      <c r="B7" s="125">
        <v>5</v>
      </c>
      <c r="C7" s="125">
        <v>5</v>
      </c>
      <c r="D7" s="125">
        <v>5</v>
      </c>
      <c r="E7" s="125">
        <v>5</v>
      </c>
      <c r="F7" s="125">
        <v>4</v>
      </c>
      <c r="G7" s="125">
        <v>4</v>
      </c>
      <c r="H7" s="125">
        <v>5</v>
      </c>
      <c r="I7" s="125">
        <v>5</v>
      </c>
      <c r="J7" s="125">
        <v>5</v>
      </c>
      <c r="K7" s="125">
        <v>5</v>
      </c>
      <c r="L7" s="125">
        <v>5</v>
      </c>
      <c r="M7" s="125">
        <v>5</v>
      </c>
      <c r="N7" s="125">
        <v>5</v>
      </c>
    </row>
    <row r="8" spans="1:14" ht="15">
      <c r="A8" s="124" t="s">
        <v>158</v>
      </c>
      <c r="B8" s="125">
        <v>9</v>
      </c>
      <c r="C8" s="125">
        <v>8</v>
      </c>
      <c r="D8" s="125">
        <v>7</v>
      </c>
      <c r="E8" s="125">
        <v>7</v>
      </c>
      <c r="F8" s="125">
        <v>7</v>
      </c>
      <c r="G8" s="125">
        <v>6</v>
      </c>
      <c r="H8" s="125">
        <v>7</v>
      </c>
      <c r="I8" s="125">
        <v>6</v>
      </c>
      <c r="J8" s="125">
        <v>7</v>
      </c>
      <c r="K8" s="125">
        <v>7</v>
      </c>
      <c r="L8" s="125">
        <v>7</v>
      </c>
      <c r="M8" s="125">
        <v>7</v>
      </c>
      <c r="N8" s="125">
        <v>7</v>
      </c>
    </row>
    <row r="9" spans="1:14" ht="15">
      <c r="A9" s="124" t="s">
        <v>159</v>
      </c>
      <c r="B9" s="125">
        <v>12</v>
      </c>
      <c r="C9" s="125">
        <v>11</v>
      </c>
      <c r="D9" s="125">
        <v>9</v>
      </c>
      <c r="E9" s="125">
        <v>10</v>
      </c>
      <c r="F9" s="125">
        <v>9</v>
      </c>
      <c r="G9" s="125">
        <v>8</v>
      </c>
      <c r="H9" s="125">
        <v>8</v>
      </c>
      <c r="I9" s="125">
        <v>8</v>
      </c>
      <c r="J9" s="125">
        <v>9</v>
      </c>
      <c r="K9" s="125">
        <v>9</v>
      </c>
      <c r="L9" s="125">
        <v>10</v>
      </c>
      <c r="M9" s="125">
        <v>10</v>
      </c>
      <c r="N9" s="125">
        <v>10</v>
      </c>
    </row>
    <row r="10" spans="2:14" ht="15">
      <c r="B10" s="125"/>
      <c r="C10" s="125"/>
      <c r="D10" s="125"/>
      <c r="E10" s="125"/>
      <c r="F10" s="125"/>
      <c r="G10" s="125"/>
      <c r="H10" s="125"/>
      <c r="I10" s="125"/>
      <c r="J10" s="125"/>
      <c r="K10" s="125"/>
      <c r="L10" s="125"/>
      <c r="N10" s="140"/>
    </row>
    <row r="11" spans="1:14" ht="15">
      <c r="A11" s="124" t="s">
        <v>160</v>
      </c>
      <c r="B11" s="125">
        <v>5</v>
      </c>
      <c r="C11" s="125">
        <v>5</v>
      </c>
      <c r="D11" s="125">
        <v>4</v>
      </c>
      <c r="E11" s="125">
        <v>4</v>
      </c>
      <c r="F11" s="125">
        <v>4</v>
      </c>
      <c r="G11" s="125">
        <v>4</v>
      </c>
      <c r="H11" s="125">
        <v>4</v>
      </c>
      <c r="I11" s="125">
        <v>4.33</v>
      </c>
      <c r="J11" s="125">
        <v>5</v>
      </c>
      <c r="K11" s="125">
        <v>5</v>
      </c>
      <c r="L11" s="125">
        <v>5</v>
      </c>
      <c r="M11" s="125">
        <v>5</v>
      </c>
      <c r="N11" s="125">
        <v>5</v>
      </c>
    </row>
    <row r="13" ht="15">
      <c r="A13" s="30" t="s">
        <v>144</v>
      </c>
    </row>
  </sheetData>
  <sheetProtection/>
  <printOptions/>
  <pageMargins left="0.75" right="0.75" top="1" bottom="1" header="0.3" footer="0.3"/>
  <pageSetup fitToHeight="1" fitToWidth="1" horizontalDpi="600" verticalDpi="600" orientation="portrait" scale="70"/>
</worksheet>
</file>

<file path=xl/worksheets/sheet26.xml><?xml version="1.0" encoding="utf-8"?>
<worksheet xmlns="http://schemas.openxmlformats.org/spreadsheetml/2006/main" xmlns:r="http://schemas.openxmlformats.org/officeDocument/2006/relationships">
  <sheetPr>
    <pageSetUpPr fitToPage="1"/>
  </sheetPr>
  <dimension ref="A1:N38"/>
  <sheetViews>
    <sheetView zoomScale="85" zoomScaleNormal="85" zoomScalePageLayoutView="0" workbookViewId="0" topLeftCell="A1">
      <selection activeCell="A1" sqref="A1"/>
    </sheetView>
  </sheetViews>
  <sheetFormatPr defaultColWidth="8.421875" defaultRowHeight="15"/>
  <cols>
    <col min="1" max="1" width="19.421875" style="0" customWidth="1"/>
    <col min="2" max="7" width="8.7109375" style="125" customWidth="1"/>
    <col min="8" max="11" width="8.7109375" style="0" customWidth="1"/>
    <col min="12" max="12" width="8.421875" style="0" customWidth="1"/>
    <col min="13" max="13" width="8.421875" style="137" customWidth="1"/>
    <col min="14" max="14" width="8.421875" style="0" customWidth="1"/>
  </cols>
  <sheetData>
    <row r="1" ht="15">
      <c r="A1" s="2" t="s">
        <v>143</v>
      </c>
    </row>
    <row r="2" ht="15">
      <c r="A2" s="2" t="s">
        <v>820</v>
      </c>
    </row>
    <row r="3" spans="1:14" ht="15">
      <c r="A3" s="207" t="s">
        <v>176</v>
      </c>
      <c r="B3" s="207"/>
      <c r="C3" s="207"/>
      <c r="D3" s="207"/>
      <c r="E3" s="207"/>
      <c r="F3" s="207"/>
      <c r="G3" s="207"/>
      <c r="H3" s="207"/>
      <c r="I3" s="207"/>
      <c r="J3" s="207"/>
      <c r="K3" s="207"/>
      <c r="L3" s="207"/>
      <c r="M3" s="207"/>
      <c r="N3" s="207"/>
    </row>
    <row r="5" ht="15">
      <c r="A5" s="119" t="s">
        <v>155</v>
      </c>
    </row>
    <row r="7" spans="1:14" ht="15">
      <c r="A7" t="s">
        <v>147</v>
      </c>
      <c r="B7" s="125">
        <v>1983</v>
      </c>
      <c r="C7" s="125">
        <v>1987</v>
      </c>
      <c r="D7" s="125">
        <v>1996</v>
      </c>
      <c r="E7" s="125">
        <v>1998</v>
      </c>
      <c r="F7" s="125">
        <v>2000</v>
      </c>
      <c r="G7" s="125">
        <v>2002</v>
      </c>
      <c r="H7" s="125">
        <v>2004</v>
      </c>
      <c r="I7" s="125">
        <v>2006</v>
      </c>
      <c r="J7" s="125">
        <v>2008</v>
      </c>
      <c r="K7" s="125">
        <v>2010</v>
      </c>
      <c r="L7" s="125">
        <v>2012</v>
      </c>
      <c r="M7" s="125">
        <v>2014</v>
      </c>
      <c r="N7" s="125">
        <v>2016</v>
      </c>
    </row>
    <row r="8" spans="1:14" ht="15">
      <c r="A8" t="s">
        <v>148</v>
      </c>
      <c r="B8" s="126">
        <v>11.11</v>
      </c>
      <c r="C8" s="126">
        <v>12.44</v>
      </c>
      <c r="D8" s="126">
        <v>11.99</v>
      </c>
      <c r="E8" s="126">
        <v>12.86</v>
      </c>
      <c r="F8" s="126">
        <v>12.77</v>
      </c>
      <c r="G8" s="126">
        <v>12.16</v>
      </c>
      <c r="H8" s="126">
        <v>11.96</v>
      </c>
      <c r="I8" s="126">
        <v>13.21</v>
      </c>
      <c r="J8" s="126">
        <v>10.75</v>
      </c>
      <c r="K8" s="126">
        <v>8.81</v>
      </c>
      <c r="L8" s="126">
        <v>10.88</v>
      </c>
      <c r="M8" s="126">
        <v>9.93</v>
      </c>
      <c r="N8" s="126">
        <v>11.27</v>
      </c>
    </row>
    <row r="9" spans="1:14" ht="15">
      <c r="A9" t="s">
        <v>149</v>
      </c>
      <c r="B9" s="126">
        <v>14.48</v>
      </c>
      <c r="C9" s="126">
        <v>15.55</v>
      </c>
      <c r="D9" s="126">
        <v>19.99</v>
      </c>
      <c r="E9" s="126">
        <v>19.05</v>
      </c>
      <c r="F9" s="126">
        <v>21.07</v>
      </c>
      <c r="G9" s="126">
        <v>21.69</v>
      </c>
      <c r="H9" s="126">
        <v>21.93</v>
      </c>
      <c r="I9" s="126">
        <v>21.63</v>
      </c>
      <c r="J9" s="126">
        <v>20</v>
      </c>
      <c r="K9" s="126">
        <v>20.9</v>
      </c>
      <c r="L9" s="126">
        <v>17.34</v>
      </c>
      <c r="M9" s="126">
        <v>18.18</v>
      </c>
      <c r="N9" s="126">
        <v>19.77</v>
      </c>
    </row>
    <row r="10" spans="1:14" ht="15">
      <c r="A10" t="s">
        <v>150</v>
      </c>
      <c r="B10" s="126">
        <v>8.56</v>
      </c>
      <c r="C10" s="126">
        <v>7.96</v>
      </c>
      <c r="D10" s="126">
        <v>8.23</v>
      </c>
      <c r="E10" s="126">
        <v>8.96</v>
      </c>
      <c r="F10" s="126">
        <v>8.89</v>
      </c>
      <c r="G10" s="126">
        <v>9.12</v>
      </c>
      <c r="H10" s="126">
        <v>11.71</v>
      </c>
      <c r="I10" s="126">
        <v>11.64</v>
      </c>
      <c r="J10" s="126">
        <v>10.21</v>
      </c>
      <c r="K10" s="126">
        <v>11.2</v>
      </c>
      <c r="L10" s="126">
        <v>11.18</v>
      </c>
      <c r="M10" s="126">
        <v>9.84</v>
      </c>
      <c r="N10" s="126">
        <v>9.45</v>
      </c>
    </row>
    <row r="11" spans="1:14" ht="15">
      <c r="A11" t="s">
        <v>151</v>
      </c>
      <c r="B11" s="126">
        <v>7.46</v>
      </c>
      <c r="C11" s="126">
        <v>8.97</v>
      </c>
      <c r="D11" s="126">
        <v>9.92</v>
      </c>
      <c r="E11" s="126">
        <v>8.71</v>
      </c>
      <c r="F11" s="126">
        <v>8.01</v>
      </c>
      <c r="G11" s="126">
        <v>9.13</v>
      </c>
      <c r="H11" s="126">
        <v>8.84</v>
      </c>
      <c r="I11" s="126">
        <v>9.42</v>
      </c>
      <c r="J11" s="126">
        <v>10.51</v>
      </c>
      <c r="K11" s="126">
        <v>9.77</v>
      </c>
      <c r="L11" s="126">
        <v>9.68</v>
      </c>
      <c r="M11" s="126">
        <v>10.4</v>
      </c>
      <c r="N11" s="126">
        <v>8.9</v>
      </c>
    </row>
    <row r="12" spans="1:14" ht="15">
      <c r="A12" t="s">
        <v>152</v>
      </c>
      <c r="B12" s="126">
        <v>13.99</v>
      </c>
      <c r="C12" s="126">
        <v>13.08</v>
      </c>
      <c r="D12" s="126">
        <v>12.14</v>
      </c>
      <c r="E12" s="126">
        <v>13.98</v>
      </c>
      <c r="F12" s="126">
        <v>15.09</v>
      </c>
      <c r="G12" s="126">
        <v>14.44</v>
      </c>
      <c r="H12" s="126">
        <v>13.38</v>
      </c>
      <c r="I12" s="126">
        <v>12.46</v>
      </c>
      <c r="J12" s="126">
        <v>14.25</v>
      </c>
      <c r="K12" s="126">
        <v>15.28</v>
      </c>
      <c r="L12" s="126">
        <v>15.78</v>
      </c>
      <c r="M12" s="126">
        <v>15.21</v>
      </c>
      <c r="N12" s="126">
        <v>14.35</v>
      </c>
    </row>
    <row r="13" spans="1:14" ht="15">
      <c r="A13" t="s">
        <v>153</v>
      </c>
      <c r="B13" s="126">
        <v>11.01</v>
      </c>
      <c r="C13" s="126">
        <v>10.87</v>
      </c>
      <c r="D13" s="126">
        <v>11.26</v>
      </c>
      <c r="E13" s="126">
        <v>9.56</v>
      </c>
      <c r="F13" s="126">
        <v>9.01</v>
      </c>
      <c r="G13" s="126">
        <v>8.71</v>
      </c>
      <c r="H13" s="126">
        <v>9.49</v>
      </c>
      <c r="I13" s="126">
        <v>10.26</v>
      </c>
      <c r="J13" s="126">
        <v>9.64</v>
      </c>
      <c r="K13" s="126">
        <v>8.99</v>
      </c>
      <c r="L13" s="126">
        <v>9.01</v>
      </c>
      <c r="M13" s="126">
        <v>10.14</v>
      </c>
      <c r="N13" s="126">
        <v>10.21</v>
      </c>
    </row>
    <row r="14" spans="1:14" ht="15">
      <c r="A14" t="s">
        <v>154</v>
      </c>
      <c r="B14" s="126">
        <v>33.4</v>
      </c>
      <c r="C14" s="126">
        <v>31.13</v>
      </c>
      <c r="D14" s="126">
        <v>26.48</v>
      </c>
      <c r="E14" s="126">
        <v>26.88</v>
      </c>
      <c r="F14" s="126">
        <v>25.14</v>
      </c>
      <c r="G14" s="126">
        <v>24.76</v>
      </c>
      <c r="H14" s="126">
        <v>22.69</v>
      </c>
      <c r="I14" s="126">
        <v>21.38</v>
      </c>
      <c r="J14" s="126">
        <v>24.63</v>
      </c>
      <c r="K14" s="126">
        <v>25.07</v>
      </c>
      <c r="L14" s="126">
        <v>26.13</v>
      </c>
      <c r="M14" s="126">
        <v>26.29</v>
      </c>
      <c r="N14" s="126">
        <v>26.04</v>
      </c>
    </row>
    <row r="15" spans="8:14" ht="15">
      <c r="H15" s="125"/>
      <c r="I15" s="125"/>
      <c r="J15" s="125"/>
      <c r="K15" s="125"/>
      <c r="L15" s="125"/>
      <c r="M15" s="125"/>
      <c r="N15" s="125"/>
    </row>
    <row r="16" spans="1:14" ht="15">
      <c r="A16" s="119" t="s">
        <v>145</v>
      </c>
      <c r="H16" s="125"/>
      <c r="I16" s="125"/>
      <c r="J16" s="125"/>
      <c r="K16" s="125"/>
      <c r="L16" s="125"/>
      <c r="M16" s="125"/>
      <c r="N16" s="125"/>
    </row>
    <row r="17" spans="1:14" ht="15">
      <c r="A17" s="115"/>
      <c r="H17" s="125"/>
      <c r="I17" s="125"/>
      <c r="J17" s="125"/>
      <c r="K17" s="125"/>
      <c r="L17" s="125"/>
      <c r="M17" s="125"/>
      <c r="N17" s="125"/>
    </row>
    <row r="18" spans="1:14" ht="15">
      <c r="A18" s="119" t="s">
        <v>147</v>
      </c>
      <c r="B18" s="125">
        <v>1983</v>
      </c>
      <c r="C18" s="125">
        <v>1987</v>
      </c>
      <c r="D18" s="125">
        <v>1996</v>
      </c>
      <c r="E18" s="125">
        <v>1998</v>
      </c>
      <c r="F18" s="125">
        <v>2000</v>
      </c>
      <c r="G18" s="125">
        <v>2002</v>
      </c>
      <c r="H18" s="125">
        <v>2004</v>
      </c>
      <c r="I18" s="125">
        <v>2006</v>
      </c>
      <c r="J18" s="125">
        <v>2008</v>
      </c>
      <c r="K18" s="125">
        <v>2010</v>
      </c>
      <c r="L18" s="125">
        <v>2012</v>
      </c>
      <c r="M18" s="125">
        <v>2014</v>
      </c>
      <c r="N18" s="125">
        <v>2016</v>
      </c>
    </row>
    <row r="19" spans="1:14" ht="15">
      <c r="A19" s="119" t="s">
        <v>148</v>
      </c>
      <c r="B19" s="126">
        <v>10.59</v>
      </c>
      <c r="C19" s="126">
        <v>11.32</v>
      </c>
      <c r="D19" s="126">
        <v>11.61</v>
      </c>
      <c r="E19" s="126">
        <v>11.82</v>
      </c>
      <c r="F19" s="126">
        <v>12.28</v>
      </c>
      <c r="G19" s="126">
        <v>12.34</v>
      </c>
      <c r="H19" s="126">
        <v>12.79</v>
      </c>
      <c r="I19" s="126">
        <v>13.23</v>
      </c>
      <c r="J19" s="126">
        <v>9.55</v>
      </c>
      <c r="K19" s="126">
        <v>8.12</v>
      </c>
      <c r="L19" s="126">
        <v>11.31</v>
      </c>
      <c r="M19" s="126">
        <v>10.27</v>
      </c>
      <c r="N19" s="126">
        <v>11.29</v>
      </c>
    </row>
    <row r="20" spans="1:14" ht="15">
      <c r="A20" s="119" t="s">
        <v>149</v>
      </c>
      <c r="B20" s="126">
        <v>11.6</v>
      </c>
      <c r="C20" s="126">
        <v>14.12</v>
      </c>
      <c r="D20" s="126">
        <v>20.11</v>
      </c>
      <c r="E20" s="126">
        <v>17.67</v>
      </c>
      <c r="F20" s="126">
        <v>20.37</v>
      </c>
      <c r="G20" s="126">
        <v>21.78</v>
      </c>
      <c r="H20" s="126">
        <v>21.12</v>
      </c>
      <c r="I20" s="126">
        <v>21.68</v>
      </c>
      <c r="J20" s="126">
        <v>20.45</v>
      </c>
      <c r="K20" s="126">
        <v>19.2</v>
      </c>
      <c r="L20" s="126">
        <v>16.13</v>
      </c>
      <c r="M20" s="126">
        <v>17.8</v>
      </c>
      <c r="N20" s="126">
        <v>19.26</v>
      </c>
    </row>
    <row r="21" spans="1:14" ht="15">
      <c r="A21" s="119" t="s">
        <v>150</v>
      </c>
      <c r="B21" s="126">
        <v>6.56</v>
      </c>
      <c r="C21" s="126">
        <v>6.9</v>
      </c>
      <c r="D21" s="126">
        <v>7.67</v>
      </c>
      <c r="E21" s="126">
        <v>8.97</v>
      </c>
      <c r="F21" s="126">
        <v>9.33</v>
      </c>
      <c r="G21" s="126">
        <v>8.72</v>
      </c>
      <c r="H21" s="126">
        <v>10.59</v>
      </c>
      <c r="I21" s="126">
        <v>10.89</v>
      </c>
      <c r="J21" s="126">
        <v>9.18</v>
      </c>
      <c r="K21" s="126">
        <v>11.29</v>
      </c>
      <c r="L21" s="126">
        <v>9.89</v>
      </c>
      <c r="M21" s="126">
        <v>9.77</v>
      </c>
      <c r="N21" s="126">
        <v>9.05</v>
      </c>
    </row>
    <row r="22" spans="1:14" ht="15">
      <c r="A22" s="119" t="s">
        <v>151</v>
      </c>
      <c r="B22" s="126">
        <v>5.59</v>
      </c>
      <c r="C22" s="126">
        <v>7.43</v>
      </c>
      <c r="D22" s="126">
        <v>9.3</v>
      </c>
      <c r="E22" s="126">
        <v>7.11</v>
      </c>
      <c r="F22" s="126">
        <v>7.39</v>
      </c>
      <c r="G22" s="126">
        <v>7.71</v>
      </c>
      <c r="H22" s="126">
        <v>8.03</v>
      </c>
      <c r="I22" s="126">
        <v>8.74</v>
      </c>
      <c r="J22" s="126">
        <v>9.75</v>
      </c>
      <c r="K22" s="126">
        <v>8.79</v>
      </c>
      <c r="L22" s="126">
        <v>9.01</v>
      </c>
      <c r="M22" s="126">
        <v>9.59</v>
      </c>
      <c r="N22" s="126">
        <v>8.36</v>
      </c>
    </row>
    <row r="23" spans="1:14" ht="15">
      <c r="A23" s="119" t="s">
        <v>152</v>
      </c>
      <c r="B23" s="126">
        <v>12.02</v>
      </c>
      <c r="C23" s="126">
        <v>11.15</v>
      </c>
      <c r="D23" s="126">
        <v>10.22</v>
      </c>
      <c r="E23" s="126">
        <v>11.93</v>
      </c>
      <c r="F23" s="126">
        <v>13.44</v>
      </c>
      <c r="G23" s="126">
        <v>12.45</v>
      </c>
      <c r="H23" s="126">
        <v>12.66</v>
      </c>
      <c r="I23" s="126">
        <v>11.87</v>
      </c>
      <c r="J23" s="126">
        <v>13.85</v>
      </c>
      <c r="K23" s="126">
        <v>14.44</v>
      </c>
      <c r="L23" s="126">
        <v>15.28</v>
      </c>
      <c r="M23" s="126">
        <v>13.94</v>
      </c>
      <c r="N23" s="126">
        <v>13.74</v>
      </c>
    </row>
    <row r="24" spans="1:14" ht="15">
      <c r="A24" s="119" t="s">
        <v>153</v>
      </c>
      <c r="B24" s="126">
        <v>10.52</v>
      </c>
      <c r="C24" s="126">
        <v>9.77</v>
      </c>
      <c r="D24" s="126">
        <v>8.48</v>
      </c>
      <c r="E24" s="126">
        <v>7.87</v>
      </c>
      <c r="F24" s="126">
        <v>7.93</v>
      </c>
      <c r="G24" s="126">
        <v>8.38</v>
      </c>
      <c r="H24" s="126">
        <v>8.4</v>
      </c>
      <c r="I24" s="126">
        <v>8.6</v>
      </c>
      <c r="J24" s="126">
        <v>9.36</v>
      </c>
      <c r="K24" s="126">
        <v>8.83</v>
      </c>
      <c r="L24" s="126">
        <v>8.49</v>
      </c>
      <c r="M24" s="126">
        <v>9.42</v>
      </c>
      <c r="N24" s="126">
        <v>9.75</v>
      </c>
    </row>
    <row r="25" spans="1:14" ht="15">
      <c r="A25" s="119" t="s">
        <v>154</v>
      </c>
      <c r="B25" s="126">
        <v>43.11</v>
      </c>
      <c r="C25" s="126">
        <v>39.32</v>
      </c>
      <c r="D25" s="126">
        <v>32.63</v>
      </c>
      <c r="E25" s="126">
        <v>34.62</v>
      </c>
      <c r="F25" s="126">
        <v>29.26</v>
      </c>
      <c r="G25" s="126">
        <v>28.62</v>
      </c>
      <c r="H25" s="126">
        <v>26.42</v>
      </c>
      <c r="I25" s="126">
        <v>24.99</v>
      </c>
      <c r="J25" s="126">
        <v>27.86</v>
      </c>
      <c r="K25" s="126">
        <v>29.34</v>
      </c>
      <c r="L25" s="126">
        <v>29.89</v>
      </c>
      <c r="M25" s="126">
        <v>29.2</v>
      </c>
      <c r="N25" s="126">
        <v>28.56</v>
      </c>
    </row>
    <row r="26" spans="8:14" ht="15">
      <c r="H26" s="125"/>
      <c r="I26" s="125"/>
      <c r="J26" s="125"/>
      <c r="K26" s="125"/>
      <c r="L26" s="125"/>
      <c r="M26" s="125"/>
      <c r="N26" s="125"/>
    </row>
    <row r="27" spans="1:14" ht="15">
      <c r="A27" s="119" t="s">
        <v>146</v>
      </c>
      <c r="H27" s="125"/>
      <c r="I27" s="125"/>
      <c r="J27" s="125"/>
      <c r="K27" s="125"/>
      <c r="L27" s="125"/>
      <c r="M27" s="125"/>
      <c r="N27" s="125"/>
    </row>
    <row r="28" spans="8:14" ht="15">
      <c r="H28" s="125"/>
      <c r="I28" s="125"/>
      <c r="J28" s="125"/>
      <c r="K28" s="125"/>
      <c r="L28" s="125"/>
      <c r="M28" s="125"/>
      <c r="N28" s="125"/>
    </row>
    <row r="29" spans="1:14" ht="15">
      <c r="A29" s="119" t="s">
        <v>147</v>
      </c>
      <c r="B29" s="125">
        <v>1983</v>
      </c>
      <c r="C29" s="125">
        <v>1987</v>
      </c>
      <c r="D29" s="125">
        <v>1996</v>
      </c>
      <c r="E29" s="125">
        <v>1998</v>
      </c>
      <c r="F29" s="125">
        <v>2000</v>
      </c>
      <c r="G29" s="125">
        <v>2002</v>
      </c>
      <c r="H29" s="125">
        <v>2004</v>
      </c>
      <c r="I29" s="125">
        <v>2006</v>
      </c>
      <c r="J29" s="125">
        <v>2008</v>
      </c>
      <c r="K29" s="125">
        <v>2010</v>
      </c>
      <c r="L29" s="125">
        <v>2012</v>
      </c>
      <c r="M29" s="125">
        <v>2014</v>
      </c>
      <c r="N29" s="125">
        <v>2016</v>
      </c>
    </row>
    <row r="30" spans="1:14" ht="15">
      <c r="A30" s="119" t="s">
        <v>148</v>
      </c>
      <c r="B30" s="126">
        <v>11.83</v>
      </c>
      <c r="C30" s="126">
        <v>14.01</v>
      </c>
      <c r="D30" s="126">
        <v>12.42</v>
      </c>
      <c r="E30" s="126">
        <v>14</v>
      </c>
      <c r="F30" s="126">
        <v>13.34</v>
      </c>
      <c r="G30" s="126">
        <v>11.96</v>
      </c>
      <c r="H30" s="126">
        <v>11.07</v>
      </c>
      <c r="I30" s="126">
        <v>13.18</v>
      </c>
      <c r="J30" s="126">
        <v>12.01</v>
      </c>
      <c r="K30" s="126">
        <v>9.51</v>
      </c>
      <c r="L30" s="126">
        <v>10.42</v>
      </c>
      <c r="M30" s="126">
        <v>9.56</v>
      </c>
      <c r="N30" s="126">
        <v>11.26</v>
      </c>
    </row>
    <row r="31" spans="1:14" ht="15">
      <c r="A31" s="119" t="s">
        <v>149</v>
      </c>
      <c r="B31" s="126">
        <v>18.44</v>
      </c>
      <c r="C31" s="126">
        <v>17.57</v>
      </c>
      <c r="D31" s="126">
        <v>19.85</v>
      </c>
      <c r="E31" s="126">
        <v>20.55</v>
      </c>
      <c r="F31" s="126">
        <v>21.87</v>
      </c>
      <c r="G31" s="126">
        <v>21.6</v>
      </c>
      <c r="H31" s="126">
        <v>22.81</v>
      </c>
      <c r="I31" s="126">
        <v>21.59</v>
      </c>
      <c r="J31" s="126">
        <v>19.53</v>
      </c>
      <c r="K31" s="126">
        <v>22.65</v>
      </c>
      <c r="L31" s="126">
        <v>18.64</v>
      </c>
      <c r="M31" s="126">
        <v>18.59</v>
      </c>
      <c r="N31" s="126">
        <v>20.33</v>
      </c>
    </row>
    <row r="32" spans="1:14" ht="15">
      <c r="A32" s="119" t="s">
        <v>150</v>
      </c>
      <c r="B32" s="126">
        <v>11.32</v>
      </c>
      <c r="C32" s="126">
        <v>9.45</v>
      </c>
      <c r="D32" s="126">
        <v>8.86</v>
      </c>
      <c r="E32" s="126">
        <v>8.95</v>
      </c>
      <c r="F32" s="126">
        <v>8.39</v>
      </c>
      <c r="G32" s="126">
        <v>9.55</v>
      </c>
      <c r="H32" s="126">
        <v>12.92</v>
      </c>
      <c r="I32" s="126">
        <v>12.43</v>
      </c>
      <c r="J32" s="126">
        <v>11.29</v>
      </c>
      <c r="K32" s="126">
        <v>11.1</v>
      </c>
      <c r="L32" s="126">
        <v>12.57</v>
      </c>
      <c r="M32" s="126">
        <v>9.91</v>
      </c>
      <c r="N32" s="126">
        <v>9.89</v>
      </c>
    </row>
    <row r="33" spans="1:14" ht="15">
      <c r="A33" s="119" t="s">
        <v>151</v>
      </c>
      <c r="B33" s="126">
        <v>10.02</v>
      </c>
      <c r="C33" s="126">
        <v>11.13</v>
      </c>
      <c r="D33" s="126">
        <v>10.63</v>
      </c>
      <c r="E33" s="126">
        <v>10.46</v>
      </c>
      <c r="F33" s="126">
        <v>8.72</v>
      </c>
      <c r="G33" s="126">
        <v>10.69</v>
      </c>
      <c r="H33" s="126">
        <v>9.71</v>
      </c>
      <c r="I33" s="126">
        <v>10.12</v>
      </c>
      <c r="J33" s="126">
        <v>11.3</v>
      </c>
      <c r="K33" s="126">
        <v>10.77</v>
      </c>
      <c r="L33" s="126">
        <v>10.39</v>
      </c>
      <c r="M33" s="126">
        <v>11.27</v>
      </c>
      <c r="N33" s="126">
        <v>9.5</v>
      </c>
    </row>
    <row r="34" spans="1:14" ht="15">
      <c r="A34" s="119" t="s">
        <v>152</v>
      </c>
      <c r="B34" s="126">
        <v>16.69</v>
      </c>
      <c r="C34" s="126">
        <v>15.79</v>
      </c>
      <c r="D34" s="126">
        <v>14.33</v>
      </c>
      <c r="E34" s="126">
        <v>16.21</v>
      </c>
      <c r="F34" s="126">
        <v>16.94</v>
      </c>
      <c r="G34" s="126">
        <v>16.61</v>
      </c>
      <c r="H34" s="126">
        <v>14.16</v>
      </c>
      <c r="I34" s="126">
        <v>13.08</v>
      </c>
      <c r="J34" s="126">
        <v>14.68</v>
      </c>
      <c r="K34" s="126">
        <v>16.14</v>
      </c>
      <c r="L34" s="126">
        <v>16.32</v>
      </c>
      <c r="M34" s="126">
        <v>16.58</v>
      </c>
      <c r="N34" s="126">
        <v>15.02</v>
      </c>
    </row>
    <row r="35" spans="1:14" ht="15">
      <c r="A35" s="119" t="s">
        <v>153</v>
      </c>
      <c r="B35" s="126">
        <v>11.67</v>
      </c>
      <c r="C35" s="126">
        <v>12.42</v>
      </c>
      <c r="D35" s="126">
        <v>14.42</v>
      </c>
      <c r="E35" s="126">
        <v>11.4</v>
      </c>
      <c r="F35" s="126">
        <v>10.23</v>
      </c>
      <c r="G35" s="126">
        <v>9.06</v>
      </c>
      <c r="H35" s="126">
        <v>10.65</v>
      </c>
      <c r="I35" s="126">
        <v>12</v>
      </c>
      <c r="J35" s="126">
        <v>9.93</v>
      </c>
      <c r="K35" s="126">
        <v>9.15</v>
      </c>
      <c r="L35" s="126">
        <v>9.56</v>
      </c>
      <c r="M35" s="126">
        <v>10.92</v>
      </c>
      <c r="N35" s="126">
        <v>10.73</v>
      </c>
    </row>
    <row r="36" spans="1:14" ht="15">
      <c r="A36" s="119" t="s">
        <v>154</v>
      </c>
      <c r="B36" s="126">
        <v>20.02</v>
      </c>
      <c r="C36" s="126">
        <v>19.63</v>
      </c>
      <c r="D36" s="126">
        <v>19.49</v>
      </c>
      <c r="E36" s="126">
        <v>18.42</v>
      </c>
      <c r="F36" s="126">
        <v>20.51</v>
      </c>
      <c r="G36" s="126">
        <v>20.54</v>
      </c>
      <c r="H36" s="126">
        <v>18.68</v>
      </c>
      <c r="I36" s="126">
        <v>17.6</v>
      </c>
      <c r="J36" s="126">
        <v>21.25</v>
      </c>
      <c r="K36" s="126">
        <v>20.69</v>
      </c>
      <c r="L36" s="126">
        <v>22.1</v>
      </c>
      <c r="M36" s="126">
        <v>23.16</v>
      </c>
      <c r="N36" s="126">
        <v>23.27</v>
      </c>
    </row>
    <row r="38" ht="15">
      <c r="A38" s="30" t="s">
        <v>144</v>
      </c>
    </row>
  </sheetData>
  <sheetProtection/>
  <mergeCells count="1">
    <mergeCell ref="A3:N3"/>
  </mergeCells>
  <printOptions/>
  <pageMargins left="0.75" right="0.75" top="1" bottom="1" header="0.3" footer="0.3"/>
  <pageSetup fitToHeight="1" fitToWidth="1" horizontalDpi="600" verticalDpi="600" orientation="portrait" scale="69"/>
</worksheet>
</file>

<file path=xl/worksheets/sheet27.xml><?xml version="1.0" encoding="utf-8"?>
<worksheet xmlns="http://schemas.openxmlformats.org/spreadsheetml/2006/main" xmlns:r="http://schemas.openxmlformats.org/officeDocument/2006/relationships">
  <dimension ref="A1:AQ27"/>
  <sheetViews>
    <sheetView zoomScale="60" zoomScaleNormal="60" zoomScalePageLayoutView="0" workbookViewId="0" topLeftCell="A1">
      <selection activeCell="A1" sqref="A1"/>
    </sheetView>
  </sheetViews>
  <sheetFormatPr defaultColWidth="8.421875" defaultRowHeight="15"/>
  <cols>
    <col min="1" max="1" width="66.28125" style="132" customWidth="1"/>
    <col min="2" max="2" width="16.8515625" style="132" bestFit="1" customWidth="1"/>
    <col min="3" max="7" width="20.140625" style="132" bestFit="1" customWidth="1"/>
    <col min="8" max="8" width="19.7109375" style="132" bestFit="1" customWidth="1"/>
    <col min="9" max="9" width="20.140625" style="132" bestFit="1" customWidth="1"/>
    <col min="10" max="10" width="19.7109375" style="132" bestFit="1" customWidth="1"/>
    <col min="11" max="13" width="20.421875" style="132" bestFit="1" customWidth="1"/>
    <col min="14" max="14" width="20.140625" style="132" bestFit="1" customWidth="1"/>
    <col min="15" max="16" width="20.421875" style="132" bestFit="1" customWidth="1"/>
    <col min="17" max="18" width="20.140625" style="132" bestFit="1" customWidth="1"/>
    <col min="19" max="19" width="20.421875" style="132" bestFit="1" customWidth="1"/>
    <col min="20" max="20" width="19.7109375" style="132" bestFit="1" customWidth="1"/>
    <col min="21" max="21" width="20.421875" style="132" bestFit="1" customWidth="1"/>
    <col min="22" max="22" width="20.140625" style="132" bestFit="1" customWidth="1"/>
    <col min="23" max="24" width="20.421875" style="132" bestFit="1" customWidth="1"/>
    <col min="25" max="28" width="20.140625" style="132" bestFit="1" customWidth="1"/>
    <col min="29" max="29" width="20.421875" style="132" bestFit="1" customWidth="1"/>
    <col min="30" max="30" width="20.140625" style="132" bestFit="1" customWidth="1"/>
    <col min="31" max="32" width="20.421875" style="132" bestFit="1" customWidth="1"/>
    <col min="33" max="34" width="20.140625" style="132" bestFit="1" customWidth="1"/>
    <col min="35" max="35" width="20.421875" style="132" bestFit="1" customWidth="1"/>
    <col min="36" max="37" width="20.140625" style="132" bestFit="1" customWidth="1"/>
    <col min="38" max="38" width="20.421875" style="132" bestFit="1" customWidth="1"/>
    <col min="39" max="39" width="20.140625" style="132" bestFit="1" customWidth="1"/>
    <col min="40" max="43" width="20.421875" style="132" bestFit="1" customWidth="1"/>
    <col min="44" max="16384" width="8.421875" style="132" customWidth="1"/>
  </cols>
  <sheetData>
    <row r="1" ht="15">
      <c r="A1" s="134" t="s">
        <v>131</v>
      </c>
    </row>
    <row r="3" spans="1:3" ht="15">
      <c r="A3" s="197" t="s">
        <v>818</v>
      </c>
      <c r="B3" s="197"/>
      <c r="C3" s="135"/>
    </row>
    <row r="4" spans="1:3" ht="135" customHeight="1">
      <c r="A4" s="208" t="s">
        <v>872</v>
      </c>
      <c r="B4" s="208"/>
      <c r="C4" s="136"/>
    </row>
    <row r="6" spans="1:43" s="113" customFormat="1" ht="15">
      <c r="A6" s="134" t="s">
        <v>133</v>
      </c>
      <c r="B6" s="42"/>
      <c r="C6" s="113">
        <v>1975</v>
      </c>
      <c r="D6" s="113">
        <v>1976</v>
      </c>
      <c r="E6" s="113">
        <v>1977</v>
      </c>
      <c r="F6" s="113">
        <v>1978</v>
      </c>
      <c r="G6" s="113">
        <v>1979</v>
      </c>
      <c r="H6" s="113">
        <v>1980</v>
      </c>
      <c r="I6" s="113">
        <v>1981</v>
      </c>
      <c r="J6" s="113">
        <v>1982</v>
      </c>
      <c r="K6" s="113">
        <v>1983</v>
      </c>
      <c r="L6" s="113">
        <v>1984</v>
      </c>
      <c r="M6" s="113">
        <v>1985</v>
      </c>
      <c r="N6" s="113">
        <v>1986</v>
      </c>
      <c r="O6" s="113">
        <v>1987</v>
      </c>
      <c r="P6" s="113">
        <v>1988</v>
      </c>
      <c r="Q6" s="113">
        <v>1989</v>
      </c>
      <c r="R6" s="113">
        <v>1990</v>
      </c>
      <c r="S6" s="113">
        <v>1991</v>
      </c>
      <c r="T6" s="113">
        <v>1992</v>
      </c>
      <c r="U6" s="113">
        <v>1993</v>
      </c>
      <c r="V6" s="113">
        <v>1994</v>
      </c>
      <c r="W6" s="113">
        <v>1995</v>
      </c>
      <c r="X6" s="113">
        <v>1996</v>
      </c>
      <c r="Y6" s="113">
        <v>1997</v>
      </c>
      <c r="Z6" s="113">
        <v>1998</v>
      </c>
      <c r="AA6" s="113">
        <v>1999</v>
      </c>
      <c r="AB6" s="113">
        <v>2000</v>
      </c>
      <c r="AC6" s="113">
        <v>2001</v>
      </c>
      <c r="AD6" s="113">
        <v>2002</v>
      </c>
      <c r="AE6" s="113">
        <v>2003</v>
      </c>
      <c r="AF6" s="113">
        <v>2004</v>
      </c>
      <c r="AG6" s="113">
        <v>2005</v>
      </c>
      <c r="AH6" s="113">
        <v>2006</v>
      </c>
      <c r="AI6" s="113">
        <v>2007</v>
      </c>
      <c r="AJ6" s="113">
        <v>2008</v>
      </c>
      <c r="AK6" s="113">
        <v>2009</v>
      </c>
      <c r="AL6" s="113">
        <v>2010</v>
      </c>
      <c r="AM6" s="113">
        <v>2011</v>
      </c>
      <c r="AN6" s="113">
        <v>2012</v>
      </c>
      <c r="AO6" s="113">
        <v>2013</v>
      </c>
      <c r="AP6" s="113">
        <v>2014</v>
      </c>
      <c r="AQ6" s="113">
        <v>2015</v>
      </c>
    </row>
    <row r="7" spans="2:43" ht="15">
      <c r="B7" s="132" t="s">
        <v>13</v>
      </c>
      <c r="C7" s="132" t="s">
        <v>180</v>
      </c>
      <c r="D7" s="132" t="s">
        <v>214</v>
      </c>
      <c r="E7" s="132" t="s">
        <v>215</v>
      </c>
      <c r="F7" s="132" t="s">
        <v>216</v>
      </c>
      <c r="G7" s="132" t="s">
        <v>217</v>
      </c>
      <c r="H7" s="132" t="s">
        <v>218</v>
      </c>
      <c r="I7" s="132" t="s">
        <v>219</v>
      </c>
      <c r="J7" s="132" t="s">
        <v>220</v>
      </c>
      <c r="K7" s="132" t="s">
        <v>221</v>
      </c>
      <c r="L7" s="132" t="s">
        <v>222</v>
      </c>
      <c r="M7" s="132" t="s">
        <v>223</v>
      </c>
      <c r="N7" s="132" t="s">
        <v>224</v>
      </c>
      <c r="O7" s="132" t="s">
        <v>225</v>
      </c>
      <c r="P7" s="132" t="s">
        <v>226</v>
      </c>
      <c r="Q7" s="132" t="s">
        <v>183</v>
      </c>
      <c r="R7" s="132" t="s">
        <v>227</v>
      </c>
      <c r="S7" s="132" t="s">
        <v>228</v>
      </c>
      <c r="T7" s="132" t="s">
        <v>229</v>
      </c>
      <c r="U7" s="132" t="s">
        <v>230</v>
      </c>
      <c r="V7" s="132" t="s">
        <v>231</v>
      </c>
      <c r="W7" s="132" t="s">
        <v>232</v>
      </c>
      <c r="X7" s="132" t="s">
        <v>233</v>
      </c>
      <c r="Y7" s="132" t="s">
        <v>234</v>
      </c>
      <c r="Z7" s="132" t="s">
        <v>235</v>
      </c>
      <c r="AA7" s="132" t="s">
        <v>236</v>
      </c>
      <c r="AB7" s="132" t="s">
        <v>237</v>
      </c>
      <c r="AC7" s="132" t="s">
        <v>238</v>
      </c>
      <c r="AD7" s="132" t="s">
        <v>239</v>
      </c>
      <c r="AE7" s="132" t="s">
        <v>240</v>
      </c>
      <c r="AF7" s="132" t="s">
        <v>178</v>
      </c>
      <c r="AG7" s="132" t="s">
        <v>241</v>
      </c>
      <c r="AH7" s="132" t="s">
        <v>242</v>
      </c>
      <c r="AI7" s="132" t="s">
        <v>243</v>
      </c>
      <c r="AJ7" s="132" t="s">
        <v>244</v>
      </c>
      <c r="AK7" s="132" t="s">
        <v>245</v>
      </c>
      <c r="AL7" s="132" t="s">
        <v>246</v>
      </c>
      <c r="AM7" s="132" t="s">
        <v>247</v>
      </c>
      <c r="AN7" s="132" t="s">
        <v>248</v>
      </c>
      <c r="AO7" s="132" t="s">
        <v>249</v>
      </c>
      <c r="AP7" s="132" t="s">
        <v>250</v>
      </c>
      <c r="AQ7" s="132" t="s">
        <v>251</v>
      </c>
    </row>
    <row r="8" spans="2:43" ht="15">
      <c r="B8" s="132" t="s">
        <v>86</v>
      </c>
      <c r="C8" s="132" t="s">
        <v>252</v>
      </c>
      <c r="D8" s="132" t="s">
        <v>253</v>
      </c>
      <c r="E8" s="132" t="s">
        <v>254</v>
      </c>
      <c r="F8" s="132" t="s">
        <v>255</v>
      </c>
      <c r="G8" s="132" t="s">
        <v>256</v>
      </c>
      <c r="H8" s="132" t="s">
        <v>257</v>
      </c>
      <c r="I8" s="132" t="s">
        <v>258</v>
      </c>
      <c r="J8" s="132" t="s">
        <v>259</v>
      </c>
      <c r="K8" s="132" t="s">
        <v>260</v>
      </c>
      <c r="L8" s="132" t="s">
        <v>261</v>
      </c>
      <c r="M8" s="132" t="s">
        <v>262</v>
      </c>
      <c r="N8" s="132" t="s">
        <v>263</v>
      </c>
      <c r="O8" s="132" t="s">
        <v>264</v>
      </c>
      <c r="P8" s="132" t="s">
        <v>265</v>
      </c>
      <c r="Q8" s="132" t="s">
        <v>266</v>
      </c>
      <c r="R8" s="132" t="s">
        <v>267</v>
      </c>
      <c r="S8" s="132" t="s">
        <v>268</v>
      </c>
      <c r="T8" s="132" t="s">
        <v>269</v>
      </c>
      <c r="U8" s="132" t="s">
        <v>270</v>
      </c>
      <c r="V8" s="132" t="s">
        <v>271</v>
      </c>
      <c r="W8" s="132" t="s">
        <v>272</v>
      </c>
      <c r="X8" s="132" t="s">
        <v>273</v>
      </c>
      <c r="Y8" s="132" t="s">
        <v>274</v>
      </c>
      <c r="Z8" s="132" t="s">
        <v>275</v>
      </c>
      <c r="AA8" s="132" t="s">
        <v>276</v>
      </c>
      <c r="AB8" s="132" t="s">
        <v>277</v>
      </c>
      <c r="AC8" s="132" t="s">
        <v>278</v>
      </c>
      <c r="AD8" s="132" t="s">
        <v>279</v>
      </c>
      <c r="AE8" s="132" t="s">
        <v>280</v>
      </c>
      <c r="AF8" s="132" t="s">
        <v>281</v>
      </c>
      <c r="AG8" s="132" t="s">
        <v>282</v>
      </c>
      <c r="AH8" s="132" t="s">
        <v>283</v>
      </c>
      <c r="AI8" s="132" t="s">
        <v>284</v>
      </c>
      <c r="AJ8" s="132" t="s">
        <v>285</v>
      </c>
      <c r="AK8" s="132" t="s">
        <v>286</v>
      </c>
      <c r="AL8" s="132" t="s">
        <v>287</v>
      </c>
      <c r="AM8" s="132" t="s">
        <v>288</v>
      </c>
      <c r="AN8" s="132" t="s">
        <v>289</v>
      </c>
      <c r="AO8" s="132" t="s">
        <v>290</v>
      </c>
      <c r="AP8" s="132" t="s">
        <v>291</v>
      </c>
      <c r="AQ8" s="132" t="s">
        <v>292</v>
      </c>
    </row>
    <row r="9" spans="2:43" ht="15">
      <c r="B9" s="132" t="s">
        <v>136</v>
      </c>
      <c r="C9" s="132" t="s">
        <v>293</v>
      </c>
      <c r="D9" s="132" t="s">
        <v>294</v>
      </c>
      <c r="E9" s="132" t="s">
        <v>295</v>
      </c>
      <c r="F9" s="132" t="s">
        <v>296</v>
      </c>
      <c r="G9" s="132" t="s">
        <v>297</v>
      </c>
      <c r="H9" s="132" t="s">
        <v>298</v>
      </c>
      <c r="I9" s="132" t="s">
        <v>299</v>
      </c>
      <c r="J9" s="132" t="s">
        <v>300</v>
      </c>
      <c r="K9" s="132" t="s">
        <v>301</v>
      </c>
      <c r="L9" s="132" t="s">
        <v>302</v>
      </c>
      <c r="M9" s="132" t="s">
        <v>303</v>
      </c>
      <c r="N9" s="132" t="s">
        <v>304</v>
      </c>
      <c r="O9" s="132" t="s">
        <v>305</v>
      </c>
      <c r="P9" s="132" t="s">
        <v>306</v>
      </c>
      <c r="Q9" s="132" t="s">
        <v>307</v>
      </c>
      <c r="R9" s="132" t="s">
        <v>308</v>
      </c>
      <c r="S9" s="132" t="s">
        <v>309</v>
      </c>
      <c r="T9" s="132" t="s">
        <v>310</v>
      </c>
      <c r="U9" s="132" t="s">
        <v>311</v>
      </c>
      <c r="V9" s="132" t="s">
        <v>312</v>
      </c>
      <c r="W9" s="132" t="s">
        <v>313</v>
      </c>
      <c r="X9" s="132" t="s">
        <v>314</v>
      </c>
      <c r="Y9" s="132" t="s">
        <v>315</v>
      </c>
      <c r="Z9" s="132" t="s">
        <v>316</v>
      </c>
      <c r="AA9" s="132" t="s">
        <v>317</v>
      </c>
      <c r="AB9" s="132" t="s">
        <v>318</v>
      </c>
      <c r="AC9" s="132" t="s">
        <v>319</v>
      </c>
      <c r="AD9" s="132" t="s">
        <v>320</v>
      </c>
      <c r="AE9" s="132" t="s">
        <v>321</v>
      </c>
      <c r="AF9" s="132" t="s">
        <v>322</v>
      </c>
      <c r="AG9" s="132" t="s">
        <v>323</v>
      </c>
      <c r="AH9" s="132" t="s">
        <v>324</v>
      </c>
      <c r="AI9" s="132" t="s">
        <v>325</v>
      </c>
      <c r="AJ9" s="132" t="s">
        <v>326</v>
      </c>
      <c r="AK9" s="132" t="s">
        <v>327</v>
      </c>
      <c r="AL9" s="132" t="s">
        <v>328</v>
      </c>
      <c r="AM9" s="132" t="s">
        <v>329</v>
      </c>
      <c r="AN9" s="132" t="s">
        <v>330</v>
      </c>
      <c r="AO9" s="132" t="s">
        <v>331</v>
      </c>
      <c r="AP9" s="132" t="s">
        <v>332</v>
      </c>
      <c r="AQ9" s="132" t="s">
        <v>333</v>
      </c>
    </row>
    <row r="10" spans="2:43" ht="15">
      <c r="B10" s="132" t="s">
        <v>88</v>
      </c>
      <c r="C10" s="132" t="s">
        <v>334</v>
      </c>
      <c r="D10" s="132" t="s">
        <v>335</v>
      </c>
      <c r="E10" s="132" t="s">
        <v>336</v>
      </c>
      <c r="F10" s="132" t="s">
        <v>337</v>
      </c>
      <c r="G10" s="132" t="s">
        <v>338</v>
      </c>
      <c r="H10" s="132" t="s">
        <v>339</v>
      </c>
      <c r="I10" s="132" t="s">
        <v>340</v>
      </c>
      <c r="J10" s="132" t="s">
        <v>341</v>
      </c>
      <c r="K10" s="132" t="s">
        <v>342</v>
      </c>
      <c r="L10" s="132" t="s">
        <v>343</v>
      </c>
      <c r="M10" s="132" t="s">
        <v>344</v>
      </c>
      <c r="N10" s="132" t="s">
        <v>345</v>
      </c>
      <c r="O10" s="132" t="s">
        <v>346</v>
      </c>
      <c r="P10" s="132" t="s">
        <v>347</v>
      </c>
      <c r="Q10" s="132" t="s">
        <v>348</v>
      </c>
      <c r="R10" s="132" t="s">
        <v>349</v>
      </c>
      <c r="S10" s="132" t="s">
        <v>350</v>
      </c>
      <c r="T10" s="132" t="s">
        <v>351</v>
      </c>
      <c r="U10" s="132" t="s">
        <v>352</v>
      </c>
      <c r="V10" s="132" t="s">
        <v>353</v>
      </c>
      <c r="W10" s="132" t="s">
        <v>354</v>
      </c>
      <c r="X10" s="132" t="s">
        <v>355</v>
      </c>
      <c r="Y10" s="132" t="s">
        <v>356</v>
      </c>
      <c r="Z10" s="132" t="s">
        <v>357</v>
      </c>
      <c r="AA10" s="132" t="s">
        <v>358</v>
      </c>
      <c r="AB10" s="132" t="s">
        <v>359</v>
      </c>
      <c r="AC10" s="132" t="s">
        <v>360</v>
      </c>
      <c r="AD10" s="132" t="s">
        <v>361</v>
      </c>
      <c r="AE10" s="132" t="s">
        <v>362</v>
      </c>
      <c r="AF10" s="132" t="s">
        <v>363</v>
      </c>
      <c r="AG10" s="132" t="s">
        <v>364</v>
      </c>
      <c r="AH10" s="132" t="s">
        <v>365</v>
      </c>
      <c r="AI10" s="132" t="s">
        <v>366</v>
      </c>
      <c r="AJ10" s="132" t="s">
        <v>367</v>
      </c>
      <c r="AK10" s="132" t="s">
        <v>368</v>
      </c>
      <c r="AL10" s="132" t="s">
        <v>369</v>
      </c>
      <c r="AM10" s="132" t="s">
        <v>370</v>
      </c>
      <c r="AN10" s="132" t="s">
        <v>371</v>
      </c>
      <c r="AO10" s="132" t="s">
        <v>372</v>
      </c>
      <c r="AP10" s="132" t="s">
        <v>373</v>
      </c>
      <c r="AQ10" s="132" t="s">
        <v>374</v>
      </c>
    </row>
    <row r="11" spans="2:43" ht="15">
      <c r="B11" s="132" t="s">
        <v>14</v>
      </c>
      <c r="C11" s="132" t="s">
        <v>375</v>
      </c>
      <c r="D11" s="132" t="s">
        <v>376</v>
      </c>
      <c r="E11" s="132" t="s">
        <v>377</v>
      </c>
      <c r="F11" s="132" t="s">
        <v>378</v>
      </c>
      <c r="G11" s="132" t="s">
        <v>379</v>
      </c>
      <c r="H11" s="132" t="s">
        <v>380</v>
      </c>
      <c r="I11" s="132" t="s">
        <v>381</v>
      </c>
      <c r="J11" s="132" t="s">
        <v>382</v>
      </c>
      <c r="K11" s="132" t="s">
        <v>383</v>
      </c>
      <c r="L11" s="132" t="s">
        <v>384</v>
      </c>
      <c r="M11" s="132" t="s">
        <v>385</v>
      </c>
      <c r="N11" s="132" t="s">
        <v>386</v>
      </c>
      <c r="O11" s="132" t="s">
        <v>387</v>
      </c>
      <c r="P11" s="132" t="s">
        <v>388</v>
      </c>
      <c r="Q11" s="132" t="s">
        <v>389</v>
      </c>
      <c r="R11" s="132" t="s">
        <v>390</v>
      </c>
      <c r="S11" s="132" t="s">
        <v>391</v>
      </c>
      <c r="T11" s="132" t="s">
        <v>392</v>
      </c>
      <c r="U11" s="132" t="s">
        <v>393</v>
      </c>
      <c r="V11" s="132" t="s">
        <v>394</v>
      </c>
      <c r="W11" s="132" t="s">
        <v>395</v>
      </c>
      <c r="X11" s="132" t="s">
        <v>396</v>
      </c>
      <c r="Y11" s="132" t="s">
        <v>397</v>
      </c>
      <c r="Z11" s="132" t="s">
        <v>398</v>
      </c>
      <c r="AA11" s="132" t="s">
        <v>399</v>
      </c>
      <c r="AB11" s="132" t="s">
        <v>400</v>
      </c>
      <c r="AC11" s="132" t="s">
        <v>401</v>
      </c>
      <c r="AD11" s="132" t="s">
        <v>402</v>
      </c>
      <c r="AE11" s="132" t="s">
        <v>179</v>
      </c>
      <c r="AF11" s="132" t="s">
        <v>403</v>
      </c>
      <c r="AG11" s="132" t="s">
        <v>404</v>
      </c>
      <c r="AH11" s="132" t="s">
        <v>405</v>
      </c>
      <c r="AI11" s="132" t="s">
        <v>406</v>
      </c>
      <c r="AJ11" s="132" t="s">
        <v>407</v>
      </c>
      <c r="AK11" s="132" t="s">
        <v>184</v>
      </c>
      <c r="AL11" s="132" t="s">
        <v>408</v>
      </c>
      <c r="AM11" s="132" t="s">
        <v>409</v>
      </c>
      <c r="AN11" s="132" t="s">
        <v>410</v>
      </c>
      <c r="AO11" s="132" t="s">
        <v>411</v>
      </c>
      <c r="AP11" s="132" t="s">
        <v>412</v>
      </c>
      <c r="AQ11" s="132" t="s">
        <v>413</v>
      </c>
    </row>
    <row r="13" ht="15">
      <c r="A13" s="134" t="s">
        <v>134</v>
      </c>
    </row>
    <row r="14" spans="2:43" ht="15">
      <c r="B14" s="132" t="s">
        <v>13</v>
      </c>
      <c r="C14" s="132" t="s">
        <v>414</v>
      </c>
      <c r="D14" s="132" t="s">
        <v>415</v>
      </c>
      <c r="E14" s="132" t="s">
        <v>416</v>
      </c>
      <c r="F14" s="132" t="s">
        <v>417</v>
      </c>
      <c r="G14" s="132" t="s">
        <v>418</v>
      </c>
      <c r="H14" s="132" t="s">
        <v>419</v>
      </c>
      <c r="I14" s="132" t="s">
        <v>420</v>
      </c>
      <c r="J14" s="132" t="s">
        <v>421</v>
      </c>
      <c r="K14" s="132" t="s">
        <v>422</v>
      </c>
      <c r="L14" s="132" t="s">
        <v>423</v>
      </c>
      <c r="M14" s="132" t="s">
        <v>424</v>
      </c>
      <c r="N14" s="132" t="s">
        <v>425</v>
      </c>
      <c r="O14" s="132" t="s">
        <v>426</v>
      </c>
      <c r="P14" s="132" t="s">
        <v>427</v>
      </c>
      <c r="Q14" s="132" t="s">
        <v>428</v>
      </c>
      <c r="R14" s="132" t="s">
        <v>181</v>
      </c>
      <c r="S14" s="132" t="s">
        <v>429</v>
      </c>
      <c r="T14" s="132" t="s">
        <v>430</v>
      </c>
      <c r="U14" s="132" t="s">
        <v>431</v>
      </c>
      <c r="V14" s="132" t="s">
        <v>432</v>
      </c>
      <c r="W14" s="132" t="s">
        <v>433</v>
      </c>
      <c r="X14" s="132" t="s">
        <v>434</v>
      </c>
      <c r="Y14" s="132" t="s">
        <v>435</v>
      </c>
      <c r="Z14" s="132" t="s">
        <v>436</v>
      </c>
      <c r="AA14" s="132" t="s">
        <v>437</v>
      </c>
      <c r="AB14" s="132" t="s">
        <v>438</v>
      </c>
      <c r="AC14" s="132" t="s">
        <v>182</v>
      </c>
      <c r="AD14" s="132" t="s">
        <v>439</v>
      </c>
      <c r="AE14" s="132" t="s">
        <v>440</v>
      </c>
      <c r="AF14" s="132" t="s">
        <v>441</v>
      </c>
      <c r="AG14" s="132" t="s">
        <v>436</v>
      </c>
      <c r="AH14" s="132" t="s">
        <v>434</v>
      </c>
      <c r="AI14" s="132" t="s">
        <v>442</v>
      </c>
      <c r="AJ14" s="132" t="s">
        <v>443</v>
      </c>
      <c r="AK14" s="132" t="s">
        <v>444</v>
      </c>
      <c r="AL14" s="132" t="s">
        <v>445</v>
      </c>
      <c r="AM14" s="132" t="s">
        <v>183</v>
      </c>
      <c r="AN14" s="132" t="s">
        <v>446</v>
      </c>
      <c r="AO14" s="132" t="s">
        <v>447</v>
      </c>
      <c r="AP14" s="132" t="s">
        <v>448</v>
      </c>
      <c r="AQ14" s="132" t="s">
        <v>449</v>
      </c>
    </row>
    <row r="15" spans="2:43" ht="15">
      <c r="B15" s="132" t="s">
        <v>86</v>
      </c>
      <c r="C15" s="132" t="s">
        <v>450</v>
      </c>
      <c r="D15" s="132" t="s">
        <v>451</v>
      </c>
      <c r="E15" s="132" t="s">
        <v>452</v>
      </c>
      <c r="F15" s="132" t="s">
        <v>453</v>
      </c>
      <c r="G15" s="132" t="s">
        <v>454</v>
      </c>
      <c r="H15" s="132" t="s">
        <v>455</v>
      </c>
      <c r="I15" s="132" t="s">
        <v>456</v>
      </c>
      <c r="J15" s="132" t="s">
        <v>457</v>
      </c>
      <c r="K15" s="132" t="s">
        <v>458</v>
      </c>
      <c r="L15" s="132" t="s">
        <v>459</v>
      </c>
      <c r="M15" s="132" t="s">
        <v>460</v>
      </c>
      <c r="N15" s="132" t="s">
        <v>461</v>
      </c>
      <c r="O15" s="132" t="s">
        <v>462</v>
      </c>
      <c r="P15" s="132" t="s">
        <v>463</v>
      </c>
      <c r="Q15" s="132" t="s">
        <v>464</v>
      </c>
      <c r="R15" s="132" t="s">
        <v>465</v>
      </c>
      <c r="S15" s="132" t="s">
        <v>466</v>
      </c>
      <c r="T15" s="132" t="s">
        <v>467</v>
      </c>
      <c r="U15" s="132" t="s">
        <v>468</v>
      </c>
      <c r="V15" s="132" t="s">
        <v>469</v>
      </c>
      <c r="W15" s="132" t="s">
        <v>470</v>
      </c>
      <c r="X15" s="132" t="s">
        <v>471</v>
      </c>
      <c r="Y15" s="132" t="s">
        <v>472</v>
      </c>
      <c r="Z15" s="132" t="s">
        <v>473</v>
      </c>
      <c r="AA15" s="132" t="s">
        <v>474</v>
      </c>
      <c r="AB15" s="132" t="s">
        <v>475</v>
      </c>
      <c r="AC15" s="132" t="s">
        <v>476</v>
      </c>
      <c r="AD15" s="132" t="s">
        <v>477</v>
      </c>
      <c r="AE15" s="132" t="s">
        <v>478</v>
      </c>
      <c r="AF15" s="132" t="s">
        <v>479</v>
      </c>
      <c r="AG15" s="132" t="s">
        <v>480</v>
      </c>
      <c r="AH15" s="132" t="s">
        <v>481</v>
      </c>
      <c r="AI15" s="132" t="s">
        <v>482</v>
      </c>
      <c r="AJ15" s="132" t="s">
        <v>483</v>
      </c>
      <c r="AK15" s="132" t="s">
        <v>484</v>
      </c>
      <c r="AL15" s="132" t="s">
        <v>485</v>
      </c>
      <c r="AM15" s="132" t="s">
        <v>486</v>
      </c>
      <c r="AN15" s="132" t="s">
        <v>487</v>
      </c>
      <c r="AO15" s="132" t="s">
        <v>488</v>
      </c>
      <c r="AP15" s="132" t="s">
        <v>489</v>
      </c>
      <c r="AQ15" s="132" t="s">
        <v>490</v>
      </c>
    </row>
    <row r="16" spans="2:43" ht="15">
      <c r="B16" s="132" t="s">
        <v>136</v>
      </c>
      <c r="C16" s="132" t="s">
        <v>491</v>
      </c>
      <c r="D16" s="132" t="s">
        <v>492</v>
      </c>
      <c r="E16" s="132" t="s">
        <v>493</v>
      </c>
      <c r="F16" s="132" t="s">
        <v>494</v>
      </c>
      <c r="G16" s="132" t="s">
        <v>495</v>
      </c>
      <c r="H16" s="132" t="s">
        <v>496</v>
      </c>
      <c r="I16" s="132" t="s">
        <v>497</v>
      </c>
      <c r="J16" s="132" t="s">
        <v>498</v>
      </c>
      <c r="K16" s="132" t="s">
        <v>499</v>
      </c>
      <c r="L16" s="132" t="s">
        <v>500</v>
      </c>
      <c r="M16" s="132" t="s">
        <v>501</v>
      </c>
      <c r="N16" s="132" t="s">
        <v>502</v>
      </c>
      <c r="O16" s="132" t="s">
        <v>503</v>
      </c>
      <c r="P16" s="132" t="s">
        <v>504</v>
      </c>
      <c r="Q16" s="132" t="s">
        <v>505</v>
      </c>
      <c r="R16" s="132" t="s">
        <v>506</v>
      </c>
      <c r="S16" s="132" t="s">
        <v>507</v>
      </c>
      <c r="T16" s="132" t="s">
        <v>508</v>
      </c>
      <c r="U16" s="132" t="s">
        <v>509</v>
      </c>
      <c r="V16" s="132" t="s">
        <v>510</v>
      </c>
      <c r="W16" s="132" t="s">
        <v>511</v>
      </c>
      <c r="X16" s="132" t="s">
        <v>512</v>
      </c>
      <c r="Y16" s="132" t="s">
        <v>513</v>
      </c>
      <c r="Z16" s="132" t="s">
        <v>514</v>
      </c>
      <c r="AA16" s="132" t="s">
        <v>515</v>
      </c>
      <c r="AB16" s="132" t="s">
        <v>516</v>
      </c>
      <c r="AC16" s="132" t="s">
        <v>517</v>
      </c>
      <c r="AD16" s="132" t="s">
        <v>518</v>
      </c>
      <c r="AE16" s="132" t="s">
        <v>519</v>
      </c>
      <c r="AF16" s="132" t="s">
        <v>520</v>
      </c>
      <c r="AG16" s="132" t="s">
        <v>521</v>
      </c>
      <c r="AH16" s="132" t="s">
        <v>522</v>
      </c>
      <c r="AI16" s="132" t="s">
        <v>523</v>
      </c>
      <c r="AJ16" s="132" t="s">
        <v>524</v>
      </c>
      <c r="AK16" s="132" t="s">
        <v>525</v>
      </c>
      <c r="AL16" s="132" t="s">
        <v>526</v>
      </c>
      <c r="AM16" s="132" t="s">
        <v>527</v>
      </c>
      <c r="AN16" s="132" t="s">
        <v>528</v>
      </c>
      <c r="AO16" s="132" t="s">
        <v>529</v>
      </c>
      <c r="AP16" s="132" t="s">
        <v>530</v>
      </c>
      <c r="AQ16" s="132" t="s">
        <v>531</v>
      </c>
    </row>
    <row r="17" spans="2:43" ht="15">
      <c r="B17" s="132" t="s">
        <v>88</v>
      </c>
      <c r="C17" s="132" t="s">
        <v>532</v>
      </c>
      <c r="D17" s="132" t="s">
        <v>533</v>
      </c>
      <c r="E17" s="132" t="s">
        <v>534</v>
      </c>
      <c r="F17" s="132" t="s">
        <v>535</v>
      </c>
      <c r="G17" s="132" t="s">
        <v>536</v>
      </c>
      <c r="H17" s="132" t="s">
        <v>537</v>
      </c>
      <c r="I17" s="132" t="s">
        <v>538</v>
      </c>
      <c r="J17" s="132" t="s">
        <v>539</v>
      </c>
      <c r="K17" s="132" t="s">
        <v>540</v>
      </c>
      <c r="L17" s="132" t="s">
        <v>541</v>
      </c>
      <c r="M17" s="132" t="s">
        <v>542</v>
      </c>
      <c r="N17" s="132" t="s">
        <v>543</v>
      </c>
      <c r="O17" s="132" t="s">
        <v>544</v>
      </c>
      <c r="P17" s="132" t="s">
        <v>545</v>
      </c>
      <c r="Q17" s="132" t="s">
        <v>546</v>
      </c>
      <c r="R17" s="132" t="s">
        <v>547</v>
      </c>
      <c r="S17" s="132" t="s">
        <v>548</v>
      </c>
      <c r="T17" s="132" t="s">
        <v>549</v>
      </c>
      <c r="U17" s="132" t="s">
        <v>550</v>
      </c>
      <c r="V17" s="132" t="s">
        <v>551</v>
      </c>
      <c r="W17" s="132" t="s">
        <v>552</v>
      </c>
      <c r="X17" s="132" t="s">
        <v>553</v>
      </c>
      <c r="Y17" s="132" t="s">
        <v>554</v>
      </c>
      <c r="Z17" s="132" t="s">
        <v>555</v>
      </c>
      <c r="AA17" s="132" t="s">
        <v>556</v>
      </c>
      <c r="AB17" s="132" t="s">
        <v>557</v>
      </c>
      <c r="AC17" s="132" t="s">
        <v>558</v>
      </c>
      <c r="AD17" s="132" t="s">
        <v>559</v>
      </c>
      <c r="AE17" s="132" t="s">
        <v>560</v>
      </c>
      <c r="AF17" s="132" t="s">
        <v>561</v>
      </c>
      <c r="AG17" s="132" t="s">
        <v>562</v>
      </c>
      <c r="AH17" s="132" t="s">
        <v>563</v>
      </c>
      <c r="AI17" s="132" t="s">
        <v>564</v>
      </c>
      <c r="AJ17" s="132" t="s">
        <v>565</v>
      </c>
      <c r="AK17" s="132" t="s">
        <v>566</v>
      </c>
      <c r="AL17" s="132" t="s">
        <v>567</v>
      </c>
      <c r="AM17" s="132" t="s">
        <v>568</v>
      </c>
      <c r="AN17" s="132" t="s">
        <v>569</v>
      </c>
      <c r="AO17" s="132" t="s">
        <v>570</v>
      </c>
      <c r="AP17" s="132" t="s">
        <v>571</v>
      </c>
      <c r="AQ17" s="132" t="s">
        <v>572</v>
      </c>
    </row>
    <row r="18" spans="2:43" ht="15">
      <c r="B18" s="132" t="s">
        <v>14</v>
      </c>
      <c r="C18" s="132" t="s">
        <v>573</v>
      </c>
      <c r="D18" s="132" t="s">
        <v>574</v>
      </c>
      <c r="E18" s="132" t="s">
        <v>575</v>
      </c>
      <c r="F18" s="132" t="s">
        <v>576</v>
      </c>
      <c r="G18" s="132" t="s">
        <v>577</v>
      </c>
      <c r="H18" s="132" t="s">
        <v>578</v>
      </c>
      <c r="I18" s="132" t="s">
        <v>579</v>
      </c>
      <c r="J18" s="132" t="s">
        <v>580</v>
      </c>
      <c r="K18" s="132" t="s">
        <v>581</v>
      </c>
      <c r="L18" s="132" t="s">
        <v>582</v>
      </c>
      <c r="M18" s="132" t="s">
        <v>583</v>
      </c>
      <c r="N18" s="132" t="s">
        <v>584</v>
      </c>
      <c r="O18" s="132" t="s">
        <v>585</v>
      </c>
      <c r="P18" s="132" t="s">
        <v>586</v>
      </c>
      <c r="Q18" s="132" t="s">
        <v>587</v>
      </c>
      <c r="R18" s="132" t="s">
        <v>588</v>
      </c>
      <c r="S18" s="132" t="s">
        <v>589</v>
      </c>
      <c r="T18" s="132" t="s">
        <v>590</v>
      </c>
      <c r="U18" s="132" t="s">
        <v>591</v>
      </c>
      <c r="V18" s="132" t="s">
        <v>592</v>
      </c>
      <c r="W18" s="132" t="s">
        <v>593</v>
      </c>
      <c r="X18" s="132" t="s">
        <v>594</v>
      </c>
      <c r="Y18" s="132" t="s">
        <v>595</v>
      </c>
      <c r="Z18" s="132" t="s">
        <v>596</v>
      </c>
      <c r="AA18" s="132" t="s">
        <v>597</v>
      </c>
      <c r="AB18" s="132" t="s">
        <v>598</v>
      </c>
      <c r="AC18" s="132" t="s">
        <v>599</v>
      </c>
      <c r="AD18" s="132" t="s">
        <v>600</v>
      </c>
      <c r="AE18" s="132" t="s">
        <v>601</v>
      </c>
      <c r="AF18" s="132" t="s">
        <v>602</v>
      </c>
      <c r="AG18" s="132" t="s">
        <v>603</v>
      </c>
      <c r="AH18" s="132" t="s">
        <v>604</v>
      </c>
      <c r="AI18" s="132" t="s">
        <v>605</v>
      </c>
      <c r="AJ18" s="132" t="s">
        <v>606</v>
      </c>
      <c r="AK18" s="132" t="s">
        <v>607</v>
      </c>
      <c r="AL18" s="132" t="s">
        <v>608</v>
      </c>
      <c r="AM18" s="132" t="s">
        <v>609</v>
      </c>
      <c r="AN18" s="132" t="s">
        <v>610</v>
      </c>
      <c r="AO18" s="132" t="s">
        <v>611</v>
      </c>
      <c r="AP18" s="132" t="s">
        <v>612</v>
      </c>
      <c r="AQ18" s="132" t="s">
        <v>613</v>
      </c>
    </row>
    <row r="20" ht="15">
      <c r="A20" s="134" t="s">
        <v>135</v>
      </c>
    </row>
    <row r="21" spans="2:43" ht="15">
      <c r="B21" s="132" t="s">
        <v>13</v>
      </c>
      <c r="C21" s="132" t="s">
        <v>614</v>
      </c>
      <c r="D21" s="132" t="s">
        <v>615</v>
      </c>
      <c r="E21" s="132" t="s">
        <v>616</v>
      </c>
      <c r="F21" s="132" t="s">
        <v>617</v>
      </c>
      <c r="G21" s="132" t="s">
        <v>618</v>
      </c>
      <c r="H21" s="132" t="s">
        <v>619</v>
      </c>
      <c r="I21" s="132" t="s">
        <v>620</v>
      </c>
      <c r="J21" s="132" t="s">
        <v>621</v>
      </c>
      <c r="K21" s="132" t="s">
        <v>622</v>
      </c>
      <c r="L21" s="132" t="s">
        <v>623</v>
      </c>
      <c r="M21" s="132" t="s">
        <v>624</v>
      </c>
      <c r="N21" s="132" t="s">
        <v>238</v>
      </c>
      <c r="O21" s="132" t="s">
        <v>625</v>
      </c>
      <c r="P21" s="132" t="s">
        <v>626</v>
      </c>
      <c r="Q21" s="132" t="s">
        <v>627</v>
      </c>
      <c r="R21" s="132" t="s">
        <v>628</v>
      </c>
      <c r="S21" s="132" t="s">
        <v>629</v>
      </c>
      <c r="T21" s="132" t="s">
        <v>630</v>
      </c>
      <c r="U21" s="132" t="s">
        <v>631</v>
      </c>
      <c r="V21" s="132" t="s">
        <v>632</v>
      </c>
      <c r="W21" s="132" t="s">
        <v>633</v>
      </c>
      <c r="X21" s="132" t="s">
        <v>634</v>
      </c>
      <c r="Y21" s="132" t="s">
        <v>635</v>
      </c>
      <c r="Z21" s="132" t="s">
        <v>636</v>
      </c>
      <c r="AA21" s="132" t="s">
        <v>637</v>
      </c>
      <c r="AB21" s="132" t="s">
        <v>638</v>
      </c>
      <c r="AC21" s="132" t="s">
        <v>639</v>
      </c>
      <c r="AD21" s="132" t="s">
        <v>640</v>
      </c>
      <c r="AE21" s="132" t="s">
        <v>641</v>
      </c>
      <c r="AF21" s="132" t="s">
        <v>642</v>
      </c>
      <c r="AG21" s="132" t="s">
        <v>643</v>
      </c>
      <c r="AH21" s="132" t="s">
        <v>644</v>
      </c>
      <c r="AI21" s="132" t="s">
        <v>645</v>
      </c>
      <c r="AJ21" s="132" t="s">
        <v>646</v>
      </c>
      <c r="AK21" s="132" t="s">
        <v>647</v>
      </c>
      <c r="AL21" s="132" t="s">
        <v>648</v>
      </c>
      <c r="AM21" s="132" t="s">
        <v>649</v>
      </c>
      <c r="AN21" s="132" t="s">
        <v>650</v>
      </c>
      <c r="AO21" s="132" t="s">
        <v>651</v>
      </c>
      <c r="AP21" s="132" t="s">
        <v>652</v>
      </c>
      <c r="AQ21" s="132" t="s">
        <v>653</v>
      </c>
    </row>
    <row r="22" spans="2:43" ht="15">
      <c r="B22" s="132" t="s">
        <v>86</v>
      </c>
      <c r="C22" s="132" t="s">
        <v>654</v>
      </c>
      <c r="D22" s="132" t="s">
        <v>655</v>
      </c>
      <c r="E22" s="132" t="s">
        <v>656</v>
      </c>
      <c r="F22" s="132" t="s">
        <v>657</v>
      </c>
      <c r="G22" s="132" t="s">
        <v>658</v>
      </c>
      <c r="H22" s="132" t="s">
        <v>659</v>
      </c>
      <c r="I22" s="132" t="s">
        <v>660</v>
      </c>
      <c r="J22" s="132" t="s">
        <v>661</v>
      </c>
      <c r="K22" s="132" t="s">
        <v>662</v>
      </c>
      <c r="L22" s="132" t="s">
        <v>663</v>
      </c>
      <c r="M22" s="132" t="s">
        <v>664</v>
      </c>
      <c r="N22" s="132" t="s">
        <v>665</v>
      </c>
      <c r="O22" s="132" t="s">
        <v>666</v>
      </c>
      <c r="P22" s="132" t="s">
        <v>667</v>
      </c>
      <c r="Q22" s="132" t="s">
        <v>668</v>
      </c>
      <c r="R22" s="132" t="s">
        <v>669</v>
      </c>
      <c r="S22" s="132" t="s">
        <v>670</v>
      </c>
      <c r="T22" s="132" t="s">
        <v>671</v>
      </c>
      <c r="U22" s="132" t="s">
        <v>672</v>
      </c>
      <c r="V22" s="132" t="s">
        <v>673</v>
      </c>
      <c r="W22" s="132" t="s">
        <v>674</v>
      </c>
      <c r="X22" s="132" t="s">
        <v>675</v>
      </c>
      <c r="Y22" s="132" t="s">
        <v>676</v>
      </c>
      <c r="Z22" s="132" t="s">
        <v>677</v>
      </c>
      <c r="AA22" s="132" t="s">
        <v>678</v>
      </c>
      <c r="AB22" s="132" t="s">
        <v>679</v>
      </c>
      <c r="AC22" s="132" t="s">
        <v>680</v>
      </c>
      <c r="AD22" s="132" t="s">
        <v>681</v>
      </c>
      <c r="AE22" s="132" t="s">
        <v>682</v>
      </c>
      <c r="AF22" s="132" t="s">
        <v>683</v>
      </c>
      <c r="AG22" s="132" t="s">
        <v>684</v>
      </c>
      <c r="AH22" s="132" t="s">
        <v>685</v>
      </c>
      <c r="AI22" s="132" t="s">
        <v>686</v>
      </c>
      <c r="AJ22" s="132" t="s">
        <v>687</v>
      </c>
      <c r="AK22" s="132" t="s">
        <v>688</v>
      </c>
      <c r="AL22" s="132" t="s">
        <v>689</v>
      </c>
      <c r="AM22" s="132" t="s">
        <v>690</v>
      </c>
      <c r="AN22" s="132" t="s">
        <v>691</v>
      </c>
      <c r="AO22" s="132" t="s">
        <v>692</v>
      </c>
      <c r="AP22" s="132" t="s">
        <v>693</v>
      </c>
      <c r="AQ22" s="132" t="s">
        <v>694</v>
      </c>
    </row>
    <row r="23" spans="2:43" ht="15">
      <c r="B23" s="132" t="s">
        <v>136</v>
      </c>
      <c r="C23" s="132" t="s">
        <v>695</v>
      </c>
      <c r="D23" s="132" t="s">
        <v>696</v>
      </c>
      <c r="E23" s="132" t="s">
        <v>697</v>
      </c>
      <c r="F23" s="132" t="s">
        <v>698</v>
      </c>
      <c r="G23" s="132" t="s">
        <v>699</v>
      </c>
      <c r="H23" s="132" t="s">
        <v>700</v>
      </c>
      <c r="I23" s="132" t="s">
        <v>701</v>
      </c>
      <c r="J23" s="132" t="s">
        <v>702</v>
      </c>
      <c r="K23" s="132" t="s">
        <v>703</v>
      </c>
      <c r="L23" s="132" t="s">
        <v>704</v>
      </c>
      <c r="M23" s="132" t="s">
        <v>705</v>
      </c>
      <c r="N23" s="132" t="s">
        <v>706</v>
      </c>
      <c r="O23" s="132" t="s">
        <v>707</v>
      </c>
      <c r="P23" s="132" t="s">
        <v>708</v>
      </c>
      <c r="Q23" s="132" t="s">
        <v>709</v>
      </c>
      <c r="R23" s="132" t="s">
        <v>710</v>
      </c>
      <c r="S23" s="132" t="s">
        <v>711</v>
      </c>
      <c r="T23" s="132" t="s">
        <v>712</v>
      </c>
      <c r="U23" s="132" t="s">
        <v>713</v>
      </c>
      <c r="V23" s="132" t="s">
        <v>714</v>
      </c>
      <c r="W23" s="132" t="s">
        <v>715</v>
      </c>
      <c r="X23" s="132" t="s">
        <v>716</v>
      </c>
      <c r="Y23" s="132" t="s">
        <v>717</v>
      </c>
      <c r="Z23" s="132" t="s">
        <v>718</v>
      </c>
      <c r="AA23" s="132" t="s">
        <v>719</v>
      </c>
      <c r="AB23" s="132" t="s">
        <v>720</v>
      </c>
      <c r="AC23" s="132" t="s">
        <v>721</v>
      </c>
      <c r="AD23" s="132" t="s">
        <v>722</v>
      </c>
      <c r="AE23" s="132" t="s">
        <v>723</v>
      </c>
      <c r="AF23" s="132" t="s">
        <v>724</v>
      </c>
      <c r="AG23" s="132" t="s">
        <v>725</v>
      </c>
      <c r="AH23" s="132" t="s">
        <v>726</v>
      </c>
      <c r="AI23" s="132" t="s">
        <v>727</v>
      </c>
      <c r="AJ23" s="132" t="s">
        <v>728</v>
      </c>
      <c r="AK23" s="132" t="s">
        <v>729</v>
      </c>
      <c r="AL23" s="132" t="s">
        <v>730</v>
      </c>
      <c r="AM23" s="132" t="s">
        <v>731</v>
      </c>
      <c r="AN23" s="132" t="s">
        <v>732</v>
      </c>
      <c r="AO23" s="132" t="s">
        <v>733</v>
      </c>
      <c r="AP23" s="132" t="s">
        <v>734</v>
      </c>
      <c r="AQ23" s="132" t="s">
        <v>735</v>
      </c>
    </row>
    <row r="24" spans="2:43" ht="15">
      <c r="B24" s="132" t="s">
        <v>88</v>
      </c>
      <c r="C24" s="132" t="s">
        <v>736</v>
      </c>
      <c r="D24" s="132" t="s">
        <v>737</v>
      </c>
      <c r="E24" s="132" t="s">
        <v>738</v>
      </c>
      <c r="F24" s="132" t="s">
        <v>739</v>
      </c>
      <c r="G24" s="132" t="s">
        <v>740</v>
      </c>
      <c r="H24" s="132" t="s">
        <v>741</v>
      </c>
      <c r="I24" s="132" t="s">
        <v>742</v>
      </c>
      <c r="J24" s="132" t="s">
        <v>743</v>
      </c>
      <c r="K24" s="132" t="s">
        <v>744</v>
      </c>
      <c r="L24" s="132" t="s">
        <v>745</v>
      </c>
      <c r="M24" s="132" t="s">
        <v>746</v>
      </c>
      <c r="N24" s="132" t="s">
        <v>747</v>
      </c>
      <c r="O24" s="132" t="s">
        <v>748</v>
      </c>
      <c r="P24" s="132" t="s">
        <v>749</v>
      </c>
      <c r="Q24" s="132" t="s">
        <v>750</v>
      </c>
      <c r="R24" s="132" t="s">
        <v>751</v>
      </c>
      <c r="S24" s="132" t="s">
        <v>752</v>
      </c>
      <c r="T24" s="132" t="s">
        <v>753</v>
      </c>
      <c r="U24" s="132" t="s">
        <v>754</v>
      </c>
      <c r="V24" s="132" t="s">
        <v>755</v>
      </c>
      <c r="W24" s="132" t="s">
        <v>756</v>
      </c>
      <c r="X24" s="132" t="s">
        <v>757</v>
      </c>
      <c r="Y24" s="132" t="s">
        <v>758</v>
      </c>
      <c r="Z24" s="132" t="s">
        <v>759</v>
      </c>
      <c r="AA24" s="132" t="s">
        <v>760</v>
      </c>
      <c r="AB24" s="132" t="s">
        <v>761</v>
      </c>
      <c r="AC24" s="132" t="s">
        <v>762</v>
      </c>
      <c r="AD24" s="132" t="s">
        <v>763</v>
      </c>
      <c r="AE24" s="132" t="s">
        <v>764</v>
      </c>
      <c r="AF24" s="132" t="s">
        <v>765</v>
      </c>
      <c r="AG24" s="132" t="s">
        <v>766</v>
      </c>
      <c r="AH24" s="132" t="s">
        <v>767</v>
      </c>
      <c r="AI24" s="132" t="s">
        <v>768</v>
      </c>
      <c r="AJ24" s="132" t="s">
        <v>769</v>
      </c>
      <c r="AK24" s="132" t="s">
        <v>770</v>
      </c>
      <c r="AL24" s="132" t="s">
        <v>771</v>
      </c>
      <c r="AM24" s="132" t="s">
        <v>772</v>
      </c>
      <c r="AN24" s="132" t="s">
        <v>773</v>
      </c>
      <c r="AO24" s="132" t="s">
        <v>774</v>
      </c>
      <c r="AP24" s="132" t="s">
        <v>775</v>
      </c>
      <c r="AQ24" s="132" t="s">
        <v>776</v>
      </c>
    </row>
    <row r="25" spans="2:43" ht="15">
      <c r="B25" s="132" t="s">
        <v>14</v>
      </c>
      <c r="C25" s="132" t="s">
        <v>777</v>
      </c>
      <c r="D25" s="132" t="s">
        <v>778</v>
      </c>
      <c r="E25" s="132" t="s">
        <v>779</v>
      </c>
      <c r="F25" s="132" t="s">
        <v>780</v>
      </c>
      <c r="G25" s="132" t="s">
        <v>781</v>
      </c>
      <c r="H25" s="132" t="s">
        <v>782</v>
      </c>
      <c r="I25" s="132" t="s">
        <v>783</v>
      </c>
      <c r="J25" s="132" t="s">
        <v>784</v>
      </c>
      <c r="K25" s="132" t="s">
        <v>785</v>
      </c>
      <c r="L25" s="132" t="s">
        <v>786</v>
      </c>
      <c r="M25" s="132" t="s">
        <v>787</v>
      </c>
      <c r="N25" s="132" t="s">
        <v>788</v>
      </c>
      <c r="O25" s="132" t="s">
        <v>789</v>
      </c>
      <c r="P25" s="132" t="s">
        <v>790</v>
      </c>
      <c r="Q25" s="132" t="s">
        <v>791</v>
      </c>
      <c r="R25" s="132" t="s">
        <v>792</v>
      </c>
      <c r="S25" s="132" t="s">
        <v>793</v>
      </c>
      <c r="T25" s="132" t="s">
        <v>794</v>
      </c>
      <c r="U25" s="132" t="s">
        <v>795</v>
      </c>
      <c r="V25" s="132" t="s">
        <v>796</v>
      </c>
      <c r="W25" s="132" t="s">
        <v>797</v>
      </c>
      <c r="X25" s="132" t="s">
        <v>798</v>
      </c>
      <c r="Y25" s="132" t="s">
        <v>799</v>
      </c>
      <c r="Z25" s="132" t="s">
        <v>800</v>
      </c>
      <c r="AA25" s="132" t="s">
        <v>801</v>
      </c>
      <c r="AB25" s="132" t="s">
        <v>802</v>
      </c>
      <c r="AC25" s="132" t="s">
        <v>803</v>
      </c>
      <c r="AD25" s="132" t="s">
        <v>804</v>
      </c>
      <c r="AE25" s="132" t="s">
        <v>805</v>
      </c>
      <c r="AF25" s="132" t="s">
        <v>806</v>
      </c>
      <c r="AG25" s="132" t="s">
        <v>807</v>
      </c>
      <c r="AH25" s="132" t="s">
        <v>808</v>
      </c>
      <c r="AI25" s="132" t="s">
        <v>809</v>
      </c>
      <c r="AJ25" s="132" t="s">
        <v>810</v>
      </c>
      <c r="AK25" s="132" t="s">
        <v>811</v>
      </c>
      <c r="AL25" s="132" t="s">
        <v>812</v>
      </c>
      <c r="AM25" s="132" t="s">
        <v>813</v>
      </c>
      <c r="AN25" s="132" t="s">
        <v>814</v>
      </c>
      <c r="AO25" s="132" t="s">
        <v>815</v>
      </c>
      <c r="AP25" s="132" t="s">
        <v>816</v>
      </c>
      <c r="AQ25" s="132" t="s">
        <v>817</v>
      </c>
    </row>
    <row r="27" spans="1:2" ht="15">
      <c r="A27" s="161" t="s">
        <v>92</v>
      </c>
      <c r="B27" s="161"/>
    </row>
  </sheetData>
  <sheetProtection/>
  <mergeCells count="3">
    <mergeCell ref="A27:B27"/>
    <mergeCell ref="A4:B4"/>
    <mergeCell ref="A3:B3"/>
  </mergeCells>
  <printOptions/>
  <pageMargins left="0.75" right="0.75" top="1" bottom="1" header="0.3" footer="0.3"/>
  <pageSetup horizontalDpi="600" verticalDpi="600" orientation="landscape" scale="99"/>
</worksheet>
</file>

<file path=xl/worksheets/sheet3.xml><?xml version="1.0" encoding="utf-8"?>
<worksheet xmlns="http://schemas.openxmlformats.org/spreadsheetml/2006/main" xmlns:r="http://schemas.openxmlformats.org/officeDocument/2006/relationships">
  <dimension ref="A1:AL89"/>
  <sheetViews>
    <sheetView zoomScaleSheetLayoutView="87" zoomScalePageLayoutView="0" workbookViewId="0" topLeftCell="A1">
      <pane xSplit="3" ySplit="4" topLeftCell="AK5" activePane="bottomRight" state="frozen"/>
      <selection pane="topLeft" activeCell="A1" sqref="A1"/>
      <selection pane="topRight" activeCell="D1" sqref="D1"/>
      <selection pane="bottomLeft" activeCell="A5" sqref="A5"/>
      <selection pane="bottomRight" activeCell="A1" sqref="A1"/>
    </sheetView>
  </sheetViews>
  <sheetFormatPr defaultColWidth="8.421875" defaultRowHeight="15"/>
  <cols>
    <col min="1" max="1" width="2.7109375" style="97" customWidth="1"/>
    <col min="2" max="2" width="8.140625" style="97" customWidth="1"/>
    <col min="3" max="3" width="44.421875" style="97" customWidth="1"/>
    <col min="4" max="38" width="12.00390625" style="93" customWidth="1"/>
    <col min="39" max="39" width="8.421875" style="99" customWidth="1"/>
    <col min="40" max="40" width="9.140625" style="99" customWidth="1"/>
    <col min="41" max="16384" width="8.421875" style="99" customWidth="1"/>
  </cols>
  <sheetData>
    <row r="1" spans="1:3" s="93" customFormat="1" ht="15" customHeight="1">
      <c r="A1" s="92" t="s">
        <v>76</v>
      </c>
      <c r="C1" s="94"/>
    </row>
    <row r="2" spans="1:3" s="93" customFormat="1" ht="30" customHeight="1">
      <c r="A2" s="164" t="s">
        <v>856</v>
      </c>
      <c r="B2" s="165"/>
      <c r="C2" s="165"/>
    </row>
    <row r="3" spans="1:3" s="93" customFormat="1" ht="30" customHeight="1">
      <c r="A3" s="166" t="s">
        <v>169</v>
      </c>
      <c r="B3" s="167"/>
      <c r="C3" s="167"/>
    </row>
    <row r="4" spans="1:38" s="96" customFormat="1" ht="15" customHeight="1">
      <c r="A4" s="168" t="s">
        <v>77</v>
      </c>
      <c r="B4" s="168"/>
      <c r="C4" s="168"/>
      <c r="D4" s="95">
        <v>1979</v>
      </c>
      <c r="E4" s="95">
        <v>1980</v>
      </c>
      <c r="F4" s="95">
        <v>1981</v>
      </c>
      <c r="G4" s="95">
        <v>1982</v>
      </c>
      <c r="H4" s="95">
        <v>1983</v>
      </c>
      <c r="I4" s="95">
        <v>1984</v>
      </c>
      <c r="J4" s="95">
        <v>1985</v>
      </c>
      <c r="K4" s="95">
        <v>1986</v>
      </c>
      <c r="L4" s="95">
        <v>1987</v>
      </c>
      <c r="M4" s="95">
        <v>1988</v>
      </c>
      <c r="N4" s="95">
        <v>1989</v>
      </c>
      <c r="O4" s="95">
        <v>1990</v>
      </c>
      <c r="P4" s="95">
        <v>1991</v>
      </c>
      <c r="Q4" s="95">
        <v>1992</v>
      </c>
      <c r="R4" s="95">
        <v>1993</v>
      </c>
      <c r="S4" s="95">
        <v>1994</v>
      </c>
      <c r="T4" s="95">
        <v>1995</v>
      </c>
      <c r="U4" s="95">
        <v>1996</v>
      </c>
      <c r="V4" s="95">
        <v>1997</v>
      </c>
      <c r="W4" s="95">
        <v>1998</v>
      </c>
      <c r="X4" s="95">
        <v>1999</v>
      </c>
      <c r="Y4" s="95">
        <v>2000</v>
      </c>
      <c r="Z4" s="95">
        <v>2001</v>
      </c>
      <c r="AA4" s="95">
        <v>2002</v>
      </c>
      <c r="AB4" s="95">
        <v>2003</v>
      </c>
      <c r="AC4" s="95">
        <v>2004</v>
      </c>
      <c r="AD4" s="95">
        <v>2005</v>
      </c>
      <c r="AE4" s="95">
        <v>2006</v>
      </c>
      <c r="AF4" s="95">
        <v>2007</v>
      </c>
      <c r="AG4" s="95">
        <v>2008</v>
      </c>
      <c r="AH4" s="95">
        <v>2009</v>
      </c>
      <c r="AI4" s="95">
        <v>2010</v>
      </c>
      <c r="AJ4" s="95">
        <v>2011</v>
      </c>
      <c r="AK4" s="95">
        <v>2012</v>
      </c>
      <c r="AL4" s="95">
        <v>2013</v>
      </c>
    </row>
    <row r="5" spans="4:38" ht="15.75">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row>
    <row r="6" spans="1:38" ht="15.75">
      <c r="A6" s="169" t="s">
        <v>124</v>
      </c>
      <c r="B6" s="170"/>
      <c r="C6" s="170"/>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row>
    <row r="7" spans="1:38" ht="15" customHeight="1">
      <c r="A7" s="99"/>
      <c r="B7" s="100" t="s">
        <v>126</v>
      </c>
      <c r="C7" s="101"/>
      <c r="D7" s="102">
        <v>53.2954602</v>
      </c>
      <c r="E7" s="102">
        <v>53.49472322</v>
      </c>
      <c r="F7" s="102">
        <v>52.91630463</v>
      </c>
      <c r="G7" s="102">
        <v>52.27274829</v>
      </c>
      <c r="H7" s="102">
        <v>52.5899857</v>
      </c>
      <c r="I7" s="102">
        <v>51.47184598</v>
      </c>
      <c r="J7" s="102">
        <v>52.28215591</v>
      </c>
      <c r="K7" s="102">
        <v>52.22923488</v>
      </c>
      <c r="L7" s="102">
        <v>50.92568999</v>
      </c>
      <c r="M7" s="102">
        <v>51.62461488</v>
      </c>
      <c r="N7" s="102">
        <v>52.31076435</v>
      </c>
      <c r="O7" s="102">
        <v>53.57940787</v>
      </c>
      <c r="P7" s="102">
        <v>53.9205445</v>
      </c>
      <c r="Q7" s="102">
        <v>54.32497981</v>
      </c>
      <c r="R7" s="102">
        <v>53.0388816</v>
      </c>
      <c r="S7" s="102">
        <v>56.39775461</v>
      </c>
      <c r="T7" s="102">
        <v>55.60162438</v>
      </c>
      <c r="U7" s="102">
        <v>57.72332738</v>
      </c>
      <c r="V7" s="102">
        <v>57.46918312</v>
      </c>
      <c r="W7" s="102">
        <v>59.3995343</v>
      </c>
      <c r="X7" s="102">
        <v>58.39173173</v>
      </c>
      <c r="Y7" s="102">
        <v>59.62162147</v>
      </c>
      <c r="Z7" s="102">
        <v>57.75431202</v>
      </c>
      <c r="AA7" s="102">
        <v>57.35064806</v>
      </c>
      <c r="AB7" s="102">
        <v>57.50674056</v>
      </c>
      <c r="AC7" s="102">
        <v>57.57121932</v>
      </c>
      <c r="AD7" s="102">
        <v>55.64641139</v>
      </c>
      <c r="AE7" s="102">
        <v>54.25052313</v>
      </c>
      <c r="AF7" s="102">
        <v>55.92523564</v>
      </c>
      <c r="AG7" s="102">
        <v>54.51113475</v>
      </c>
      <c r="AH7" s="102">
        <v>53.35237814</v>
      </c>
      <c r="AI7" s="102">
        <v>53.09756428</v>
      </c>
      <c r="AJ7" s="102">
        <v>52.76919011</v>
      </c>
      <c r="AK7" s="102">
        <v>52.32103697</v>
      </c>
      <c r="AL7" s="102">
        <v>55.36646603</v>
      </c>
    </row>
    <row r="8" spans="1:38" ht="15" customHeight="1">
      <c r="A8" s="99"/>
      <c r="B8" s="100"/>
      <c r="C8" s="101" t="s">
        <v>49</v>
      </c>
      <c r="D8" s="102">
        <v>18.51343276</v>
      </c>
      <c r="E8" s="102">
        <v>18.54478709</v>
      </c>
      <c r="F8" s="102">
        <v>15.96946396</v>
      </c>
      <c r="G8" s="102">
        <v>14.84707456</v>
      </c>
      <c r="H8" s="102">
        <v>16.04280434</v>
      </c>
      <c r="I8" s="102">
        <v>16.01680754</v>
      </c>
      <c r="J8" s="102">
        <v>16.18267879</v>
      </c>
      <c r="K8" s="102">
        <v>16.57955934</v>
      </c>
      <c r="L8" s="102">
        <v>20.24173699</v>
      </c>
      <c r="M8" s="102">
        <v>22.54774703</v>
      </c>
      <c r="N8" s="102">
        <v>22.3367927</v>
      </c>
      <c r="O8" s="102">
        <v>22.92208713</v>
      </c>
      <c r="P8" s="102">
        <v>23.15452264</v>
      </c>
      <c r="Q8" s="102">
        <v>23.08572529</v>
      </c>
      <c r="R8" s="102">
        <v>23.38521199</v>
      </c>
      <c r="S8" s="102">
        <v>27.17976193</v>
      </c>
      <c r="T8" s="102">
        <v>25.65959744</v>
      </c>
      <c r="U8" s="102">
        <v>28.96928004</v>
      </c>
      <c r="V8" s="102">
        <v>27.48821153</v>
      </c>
      <c r="W8" s="102">
        <v>29.83620888</v>
      </c>
      <c r="X8" s="102">
        <v>27.42226357</v>
      </c>
      <c r="Y8" s="102">
        <v>30.99676174</v>
      </c>
      <c r="Z8" s="102">
        <v>27.32611019</v>
      </c>
      <c r="AA8" s="102">
        <v>26.5504387</v>
      </c>
      <c r="AB8" s="102">
        <v>24.71985409</v>
      </c>
      <c r="AC8" s="102">
        <v>25.43799606</v>
      </c>
      <c r="AD8" s="102">
        <v>23.78718235</v>
      </c>
      <c r="AE8" s="102">
        <v>25.06715675</v>
      </c>
      <c r="AF8" s="102">
        <v>24.38099222</v>
      </c>
      <c r="AG8" s="102">
        <v>24.53788993</v>
      </c>
      <c r="AH8" s="102">
        <v>23.50529116</v>
      </c>
      <c r="AI8" s="102">
        <v>21.26044688</v>
      </c>
      <c r="AJ8" s="102">
        <v>20.82888513</v>
      </c>
      <c r="AK8" s="102">
        <v>21.7646057</v>
      </c>
      <c r="AL8" s="102">
        <v>25.82143053</v>
      </c>
    </row>
    <row r="9" spans="1:38" ht="15" customHeight="1">
      <c r="A9" s="99"/>
      <c r="B9" s="100"/>
      <c r="C9" s="101" t="s">
        <v>50</v>
      </c>
      <c r="D9" s="102">
        <v>60.35109071</v>
      </c>
      <c r="E9" s="102">
        <v>59.96849266</v>
      </c>
      <c r="F9" s="102">
        <v>59.25742996</v>
      </c>
      <c r="G9" s="102">
        <v>58.08185249</v>
      </c>
      <c r="H9" s="102">
        <v>58.02591719</v>
      </c>
      <c r="I9" s="102">
        <v>56.83063593</v>
      </c>
      <c r="J9" s="102">
        <v>57.44067923</v>
      </c>
      <c r="K9" s="102">
        <v>57.1266694</v>
      </c>
      <c r="L9" s="102">
        <v>55.42644002</v>
      </c>
      <c r="M9" s="102">
        <v>55.81269271</v>
      </c>
      <c r="N9" s="102">
        <v>56.45148825</v>
      </c>
      <c r="O9" s="102">
        <v>57.57561645</v>
      </c>
      <c r="P9" s="102">
        <v>57.58246123</v>
      </c>
      <c r="Q9" s="102">
        <v>57.90041528</v>
      </c>
      <c r="R9" s="102">
        <v>56.58466777</v>
      </c>
      <c r="S9" s="102">
        <v>59.82139408</v>
      </c>
      <c r="T9" s="102">
        <v>59.22471367</v>
      </c>
      <c r="U9" s="102">
        <v>61.29932027</v>
      </c>
      <c r="V9" s="102">
        <v>61.21133667</v>
      </c>
      <c r="W9" s="102">
        <v>62.99501082</v>
      </c>
      <c r="X9" s="102">
        <v>62.45212857</v>
      </c>
      <c r="Y9" s="102">
        <v>63.21464772</v>
      </c>
      <c r="Z9" s="102">
        <v>61.3578903</v>
      </c>
      <c r="AA9" s="102">
        <v>60.56938003</v>
      </c>
      <c r="AB9" s="102">
        <v>60.7952277</v>
      </c>
      <c r="AC9" s="102">
        <v>60.76040446</v>
      </c>
      <c r="AD9" s="102">
        <v>58.73049819</v>
      </c>
      <c r="AE9" s="102">
        <v>56.95717116</v>
      </c>
      <c r="AF9" s="102">
        <v>58.86364421</v>
      </c>
      <c r="AG9" s="102">
        <v>57.18377045</v>
      </c>
      <c r="AH9" s="102">
        <v>55.76138693</v>
      </c>
      <c r="AI9" s="102">
        <v>55.41738379</v>
      </c>
      <c r="AJ9" s="102">
        <v>55.07718481</v>
      </c>
      <c r="AK9" s="102">
        <v>54.51964011</v>
      </c>
      <c r="AL9" s="102">
        <v>57.38490965</v>
      </c>
    </row>
    <row r="10" spans="1:38" ht="15" customHeight="1">
      <c r="A10" s="99"/>
      <c r="B10" s="100"/>
      <c r="C10" s="101" t="s">
        <v>177</v>
      </c>
      <c r="D10" s="102">
        <v>30.84687273</v>
      </c>
      <c r="E10" s="102">
        <v>33.34473747</v>
      </c>
      <c r="F10" s="102">
        <v>35.36736272</v>
      </c>
      <c r="G10" s="102">
        <v>37.53295028</v>
      </c>
      <c r="H10" s="102">
        <v>36.21816197</v>
      </c>
      <c r="I10" s="102">
        <v>34.45051316</v>
      </c>
      <c r="J10" s="102">
        <v>37.7001161</v>
      </c>
      <c r="K10" s="102">
        <v>41.19208659</v>
      </c>
      <c r="L10" s="102">
        <v>40.02547542</v>
      </c>
      <c r="M10" s="102">
        <v>38.87782251</v>
      </c>
      <c r="N10" s="102">
        <v>41.23836326</v>
      </c>
      <c r="O10" s="102">
        <v>42.03551572</v>
      </c>
      <c r="P10" s="102">
        <v>40.53385237</v>
      </c>
      <c r="Q10" s="102">
        <v>42.45479415</v>
      </c>
      <c r="R10" s="102">
        <v>40.4781165</v>
      </c>
      <c r="S10" s="102">
        <v>46.35102395</v>
      </c>
      <c r="T10" s="102">
        <v>45.01052364</v>
      </c>
      <c r="U10" s="102">
        <v>45.64960308</v>
      </c>
      <c r="V10" s="102">
        <v>44.75042763</v>
      </c>
      <c r="W10" s="102">
        <v>49.48466981</v>
      </c>
      <c r="X10" s="102">
        <v>43.2055589</v>
      </c>
      <c r="Y10" s="102">
        <v>47.6889643</v>
      </c>
      <c r="Z10" s="102">
        <v>44.33341315</v>
      </c>
      <c r="AA10" s="102">
        <v>45.7885119</v>
      </c>
      <c r="AB10" s="102">
        <v>45.81019793</v>
      </c>
      <c r="AC10" s="102">
        <v>47.55021811</v>
      </c>
      <c r="AD10" s="102">
        <v>45.23508984</v>
      </c>
      <c r="AE10" s="102">
        <v>47.34731676</v>
      </c>
      <c r="AF10" s="102">
        <v>47.10349609</v>
      </c>
      <c r="AG10" s="102">
        <v>46.28633405</v>
      </c>
      <c r="AH10" s="102">
        <v>46.81832734</v>
      </c>
      <c r="AI10" s="102">
        <v>47.35884972</v>
      </c>
      <c r="AJ10" s="102">
        <v>48.5097731</v>
      </c>
      <c r="AK10" s="102">
        <v>48.67574492</v>
      </c>
      <c r="AL10" s="102">
        <v>53.5331795</v>
      </c>
    </row>
    <row r="11" spans="1:38" ht="15" customHeight="1">
      <c r="A11" s="99"/>
      <c r="B11" s="100" t="s">
        <v>166</v>
      </c>
      <c r="C11" s="101"/>
      <c r="D11" s="102">
        <v>76.02266475</v>
      </c>
      <c r="E11" s="102">
        <v>76.73362066</v>
      </c>
      <c r="F11" s="102">
        <v>78.2736897</v>
      </c>
      <c r="G11" s="102">
        <v>78.97765133</v>
      </c>
      <c r="H11" s="102">
        <v>78.87706518</v>
      </c>
      <c r="I11" s="102">
        <v>79.00902985</v>
      </c>
      <c r="J11" s="102">
        <v>79.79611266</v>
      </c>
      <c r="K11" s="102">
        <v>80.98184983</v>
      </c>
      <c r="L11" s="102">
        <v>83.60451889</v>
      </c>
      <c r="M11" s="102">
        <v>82.92251162</v>
      </c>
      <c r="N11" s="102">
        <v>83.07947071</v>
      </c>
      <c r="O11" s="102">
        <v>83.85958029</v>
      </c>
      <c r="P11" s="102">
        <v>84.1195205</v>
      </c>
      <c r="Q11" s="102">
        <v>83.66483387</v>
      </c>
      <c r="R11" s="102">
        <v>80.562896</v>
      </c>
      <c r="S11" s="102">
        <v>84.81793596</v>
      </c>
      <c r="T11" s="102">
        <v>83.34709311</v>
      </c>
      <c r="U11" s="102">
        <v>84.24412849</v>
      </c>
      <c r="V11" s="102">
        <v>82.67646906</v>
      </c>
      <c r="W11" s="102">
        <v>84.07243269</v>
      </c>
      <c r="X11" s="102">
        <v>83.69151555</v>
      </c>
      <c r="Y11" s="102">
        <v>84.10847834</v>
      </c>
      <c r="Z11" s="102">
        <v>81.56876776</v>
      </c>
      <c r="AA11" s="102">
        <v>81.91789879</v>
      </c>
      <c r="AB11" s="102">
        <v>82.94429341</v>
      </c>
      <c r="AC11" s="102">
        <v>83.44745644</v>
      </c>
      <c r="AD11" s="102">
        <v>81.99412927</v>
      </c>
      <c r="AE11" s="102">
        <v>80.76353315</v>
      </c>
      <c r="AF11" s="102">
        <v>81.3750661</v>
      </c>
      <c r="AG11" s="102">
        <v>80.87820876</v>
      </c>
      <c r="AH11" s="102">
        <v>79.33435976</v>
      </c>
      <c r="AI11" s="102">
        <v>78.74782251</v>
      </c>
      <c r="AJ11" s="102">
        <v>79.38148335</v>
      </c>
      <c r="AK11" s="102">
        <v>77.71400743</v>
      </c>
      <c r="AL11" s="102">
        <v>81.1611436</v>
      </c>
    </row>
    <row r="12" spans="1:38" ht="15" customHeight="1">
      <c r="A12" s="99"/>
      <c r="B12" s="100"/>
      <c r="C12" s="101" t="s">
        <v>49</v>
      </c>
      <c r="D12" s="102">
        <v>24.94326649</v>
      </c>
      <c r="E12" s="102">
        <v>29.33451919</v>
      </c>
      <c r="F12" s="102">
        <v>25.16608496</v>
      </c>
      <c r="G12" s="102">
        <v>26.34829118</v>
      </c>
      <c r="H12" s="102">
        <v>25.47448739</v>
      </c>
      <c r="I12" s="102">
        <v>29.00980094</v>
      </c>
      <c r="J12" s="102">
        <v>29.35615408</v>
      </c>
      <c r="K12" s="102">
        <v>29.91279035</v>
      </c>
      <c r="L12" s="102">
        <v>42.30654081</v>
      </c>
      <c r="M12" s="102">
        <v>44.38023677</v>
      </c>
      <c r="N12" s="102">
        <v>37.25412119</v>
      </c>
      <c r="O12" s="102">
        <v>41.66622699</v>
      </c>
      <c r="P12" s="102">
        <v>44.94883044</v>
      </c>
      <c r="Q12" s="102">
        <v>47.47360842</v>
      </c>
      <c r="R12" s="102">
        <v>35.28644361</v>
      </c>
      <c r="S12" s="102">
        <v>43.1725891</v>
      </c>
      <c r="T12" s="102">
        <v>40.47426321</v>
      </c>
      <c r="U12" s="102">
        <v>44.30167041</v>
      </c>
      <c r="V12" s="102">
        <v>44.19396124</v>
      </c>
      <c r="W12" s="102">
        <v>42.21264255</v>
      </c>
      <c r="X12" s="102">
        <v>41.11348066</v>
      </c>
      <c r="Y12" s="102">
        <v>46.17406965</v>
      </c>
      <c r="Z12" s="102">
        <v>40.43258419</v>
      </c>
      <c r="AA12" s="102">
        <v>44.5824585</v>
      </c>
      <c r="AB12" s="102">
        <v>43.07369453</v>
      </c>
      <c r="AC12" s="102">
        <v>47.20852863</v>
      </c>
      <c r="AD12" s="102">
        <v>39.34452652</v>
      </c>
      <c r="AE12" s="102">
        <v>48.38440265</v>
      </c>
      <c r="AF12" s="102">
        <v>37.58051431</v>
      </c>
      <c r="AG12" s="102">
        <v>41.19408374</v>
      </c>
      <c r="AH12" s="102">
        <v>38.96733597</v>
      </c>
      <c r="AI12" s="102">
        <v>33.83857643</v>
      </c>
      <c r="AJ12" s="102">
        <v>36.09293534</v>
      </c>
      <c r="AK12" s="102">
        <v>37.01419643</v>
      </c>
      <c r="AL12" s="102">
        <v>48.52160815</v>
      </c>
    </row>
    <row r="13" spans="1:38" ht="15" customHeight="1">
      <c r="A13" s="99"/>
      <c r="B13" s="100"/>
      <c r="C13" s="101" t="s">
        <v>50</v>
      </c>
      <c r="D13" s="102">
        <v>81.57607799</v>
      </c>
      <c r="E13" s="102">
        <v>81.58000312</v>
      </c>
      <c r="F13" s="102">
        <v>83.15602324</v>
      </c>
      <c r="G13" s="102">
        <v>83.10862122</v>
      </c>
      <c r="H13" s="102">
        <v>82.91080809</v>
      </c>
      <c r="I13" s="102">
        <v>82.72773223</v>
      </c>
      <c r="J13" s="102">
        <v>83.61576384</v>
      </c>
      <c r="K13" s="102">
        <v>84.38812631</v>
      </c>
      <c r="L13" s="102">
        <v>86.31155934</v>
      </c>
      <c r="M13" s="102">
        <v>85.48916075</v>
      </c>
      <c r="N13" s="102">
        <v>86.04846511</v>
      </c>
      <c r="O13" s="102">
        <v>86.52783106</v>
      </c>
      <c r="P13" s="102">
        <v>86.43302088</v>
      </c>
      <c r="Q13" s="102">
        <v>86.10234022</v>
      </c>
      <c r="R13" s="102">
        <v>83.59804276</v>
      </c>
      <c r="S13" s="102">
        <v>87.0420675</v>
      </c>
      <c r="T13" s="102">
        <v>85.44219278</v>
      </c>
      <c r="U13" s="102">
        <v>86.56265245</v>
      </c>
      <c r="V13" s="102">
        <v>84.9975391</v>
      </c>
      <c r="W13" s="102">
        <v>86.53559308</v>
      </c>
      <c r="X13" s="102">
        <v>86.23886022</v>
      </c>
      <c r="Y13" s="102">
        <v>86.28300917</v>
      </c>
      <c r="Z13" s="102">
        <v>83.99416396</v>
      </c>
      <c r="AA13" s="102">
        <v>83.73353475</v>
      </c>
      <c r="AB13" s="102">
        <v>84.92368445</v>
      </c>
      <c r="AC13" s="102">
        <v>85.18851912</v>
      </c>
      <c r="AD13" s="102">
        <v>83.72816673</v>
      </c>
      <c r="AE13" s="102">
        <v>81.89827593</v>
      </c>
      <c r="AF13" s="102">
        <v>83.38809507</v>
      </c>
      <c r="AG13" s="102">
        <v>83.07285828</v>
      </c>
      <c r="AH13" s="102">
        <v>81.4526637</v>
      </c>
      <c r="AI13" s="102">
        <v>80.46885394</v>
      </c>
      <c r="AJ13" s="102">
        <v>81.14156702</v>
      </c>
      <c r="AK13" s="102">
        <v>79.41698173</v>
      </c>
      <c r="AL13" s="102">
        <v>82.39797621</v>
      </c>
    </row>
    <row r="14" spans="1:38" ht="15" customHeight="1">
      <c r="A14" s="99"/>
      <c r="B14" s="100"/>
      <c r="C14" s="101" t="s">
        <v>177</v>
      </c>
      <c r="D14" s="102">
        <v>51.32926691</v>
      </c>
      <c r="E14" s="102">
        <v>54.85545019</v>
      </c>
      <c r="F14" s="102">
        <v>54.20719281</v>
      </c>
      <c r="G14" s="102">
        <v>60.62491312</v>
      </c>
      <c r="H14" s="102">
        <v>61.55460364</v>
      </c>
      <c r="I14" s="102">
        <v>55.84314666</v>
      </c>
      <c r="J14" s="102">
        <v>62.01410886</v>
      </c>
      <c r="K14" s="102">
        <v>70.13182581</v>
      </c>
      <c r="L14" s="102">
        <v>76.44010853</v>
      </c>
      <c r="M14" s="102">
        <v>72.95012768</v>
      </c>
      <c r="N14" s="102">
        <v>75.49357696</v>
      </c>
      <c r="O14" s="102">
        <v>74.78065686</v>
      </c>
      <c r="P14" s="102">
        <v>75.47528058</v>
      </c>
      <c r="Q14" s="102">
        <v>70.11562648</v>
      </c>
      <c r="R14" s="102">
        <v>68.02628577</v>
      </c>
      <c r="S14" s="102">
        <v>74.32989695</v>
      </c>
      <c r="T14" s="102">
        <v>82.61524092</v>
      </c>
      <c r="U14" s="102">
        <v>79.29720127</v>
      </c>
      <c r="V14" s="102">
        <v>71.82003606</v>
      </c>
      <c r="W14" s="102">
        <v>74.38842502</v>
      </c>
      <c r="X14" s="102">
        <v>72.46250266</v>
      </c>
      <c r="Y14" s="102">
        <v>73.86479215</v>
      </c>
      <c r="Z14" s="102">
        <v>69.59430224</v>
      </c>
      <c r="AA14" s="102">
        <v>70.59353012</v>
      </c>
      <c r="AB14" s="102">
        <v>65.73316389</v>
      </c>
      <c r="AC14" s="102">
        <v>69.0895475</v>
      </c>
      <c r="AD14" s="102">
        <v>70.19416214</v>
      </c>
      <c r="AE14" s="102">
        <v>75.7758445</v>
      </c>
      <c r="AF14" s="102">
        <v>70.67649397</v>
      </c>
      <c r="AG14" s="102">
        <v>66.90691404</v>
      </c>
      <c r="AH14" s="102">
        <v>66.03752094</v>
      </c>
      <c r="AI14" s="102">
        <v>68.10938525</v>
      </c>
      <c r="AJ14" s="102">
        <v>69.59442775</v>
      </c>
      <c r="AK14" s="102">
        <v>68.83809204</v>
      </c>
      <c r="AL14" s="102">
        <v>75.87658248</v>
      </c>
    </row>
    <row r="15" spans="1:38" ht="15" customHeight="1">
      <c r="A15" s="99"/>
      <c r="B15" s="100" t="s">
        <v>127</v>
      </c>
      <c r="C15" s="101"/>
      <c r="D15" s="102">
        <v>48.29921153</v>
      </c>
      <c r="E15" s="102">
        <v>48.43283508</v>
      </c>
      <c r="F15" s="102">
        <v>47.5956089</v>
      </c>
      <c r="G15" s="102">
        <v>46.77175582</v>
      </c>
      <c r="H15" s="102">
        <v>47.05304519</v>
      </c>
      <c r="I15" s="102">
        <v>45.87551862</v>
      </c>
      <c r="J15" s="102">
        <v>46.81411516</v>
      </c>
      <c r="K15" s="102">
        <v>46.54410567</v>
      </c>
      <c r="L15" s="102">
        <v>46.51995985</v>
      </c>
      <c r="M15" s="102">
        <v>47.36513528</v>
      </c>
      <c r="N15" s="102">
        <v>48.05774839</v>
      </c>
      <c r="O15" s="102">
        <v>49.4050828</v>
      </c>
      <c r="P15" s="102">
        <v>49.68005778</v>
      </c>
      <c r="Q15" s="102">
        <v>50.1279324</v>
      </c>
      <c r="R15" s="102">
        <v>49.00380974</v>
      </c>
      <c r="S15" s="102">
        <v>52.51838795</v>
      </c>
      <c r="T15" s="102">
        <v>52.0253935</v>
      </c>
      <c r="U15" s="102">
        <v>54.29182451</v>
      </c>
      <c r="V15" s="102">
        <v>54.29064765</v>
      </c>
      <c r="W15" s="102">
        <v>56.35188649</v>
      </c>
      <c r="X15" s="102">
        <v>55.10166176</v>
      </c>
      <c r="Y15" s="102">
        <v>56.55969147</v>
      </c>
      <c r="Z15" s="102">
        <v>54.73826053</v>
      </c>
      <c r="AA15" s="102">
        <v>52.74725857</v>
      </c>
      <c r="AB15" s="102">
        <v>52.7428278</v>
      </c>
      <c r="AC15" s="102">
        <v>52.63733813</v>
      </c>
      <c r="AD15" s="102">
        <v>50.74635083</v>
      </c>
      <c r="AE15" s="102">
        <v>49.2908279</v>
      </c>
      <c r="AF15" s="102">
        <v>51.0365403</v>
      </c>
      <c r="AG15" s="102">
        <v>49.52683599</v>
      </c>
      <c r="AH15" s="102">
        <v>48.14712046</v>
      </c>
      <c r="AI15" s="102">
        <v>48.00407216</v>
      </c>
      <c r="AJ15" s="102">
        <v>47.71910571</v>
      </c>
      <c r="AK15" s="102">
        <v>47.54425781</v>
      </c>
      <c r="AL15" s="102">
        <v>50.69096549</v>
      </c>
    </row>
    <row r="16" spans="1:38" ht="15" customHeight="1">
      <c r="A16" s="99"/>
      <c r="B16" s="100"/>
      <c r="C16" s="101" t="s">
        <v>49</v>
      </c>
      <c r="D16" s="102">
        <v>17.81205437</v>
      </c>
      <c r="E16" s="102">
        <v>17.34628053</v>
      </c>
      <c r="F16" s="102">
        <v>15.04775551</v>
      </c>
      <c r="G16" s="102">
        <v>13.77258204</v>
      </c>
      <c r="H16" s="102">
        <v>15.0993432</v>
      </c>
      <c r="I16" s="102">
        <v>14.92907985</v>
      </c>
      <c r="J16" s="102">
        <v>14.9686312</v>
      </c>
      <c r="K16" s="102">
        <v>15.41026075</v>
      </c>
      <c r="L16" s="102">
        <v>18.94488011</v>
      </c>
      <c r="M16" s="102">
        <v>21.22776733</v>
      </c>
      <c r="N16" s="102">
        <v>21.39263727</v>
      </c>
      <c r="O16" s="102">
        <v>21.73923376</v>
      </c>
      <c r="P16" s="102">
        <v>21.7072931</v>
      </c>
      <c r="Q16" s="102">
        <v>21.29203041</v>
      </c>
      <c r="R16" s="102">
        <v>22.4556619</v>
      </c>
      <c r="S16" s="102">
        <v>26.29672803</v>
      </c>
      <c r="T16" s="102">
        <v>24.82655854</v>
      </c>
      <c r="U16" s="102">
        <v>28.02807958</v>
      </c>
      <c r="V16" s="102">
        <v>26.56327823</v>
      </c>
      <c r="W16" s="102">
        <v>29.15593661</v>
      </c>
      <c r="X16" s="102">
        <v>26.65772289</v>
      </c>
      <c r="Y16" s="102">
        <v>30.21806238</v>
      </c>
      <c r="Z16" s="102">
        <v>26.57111748</v>
      </c>
      <c r="AA16" s="102">
        <v>25.28245469</v>
      </c>
      <c r="AB16" s="102">
        <v>23.57288379</v>
      </c>
      <c r="AC16" s="102">
        <v>24.04143845</v>
      </c>
      <c r="AD16" s="102">
        <v>22.85850316</v>
      </c>
      <c r="AE16" s="102">
        <v>23.676475</v>
      </c>
      <c r="AF16" s="102">
        <v>23.42627016</v>
      </c>
      <c r="AG16" s="102">
        <v>23.23517519</v>
      </c>
      <c r="AH16" s="102">
        <v>22.1834097</v>
      </c>
      <c r="AI16" s="102">
        <v>20.41670445</v>
      </c>
      <c r="AJ16" s="102">
        <v>19.77950619</v>
      </c>
      <c r="AK16" s="102">
        <v>20.68857284</v>
      </c>
      <c r="AL16" s="102">
        <v>24.3227165</v>
      </c>
    </row>
    <row r="17" spans="1:38" ht="15" customHeight="1">
      <c r="A17" s="99"/>
      <c r="B17" s="100"/>
      <c r="C17" s="101" t="s">
        <v>50</v>
      </c>
      <c r="D17" s="102">
        <v>55.23384909</v>
      </c>
      <c r="E17" s="102">
        <v>54.85027919</v>
      </c>
      <c r="F17" s="102">
        <v>53.80600719</v>
      </c>
      <c r="G17" s="102">
        <v>52.49914515</v>
      </c>
      <c r="H17" s="102">
        <v>52.36757324</v>
      </c>
      <c r="I17" s="102">
        <v>51.12868057</v>
      </c>
      <c r="J17" s="102">
        <v>51.88320652</v>
      </c>
      <c r="K17" s="102">
        <v>51.35783607</v>
      </c>
      <c r="L17" s="102">
        <v>50.94868154</v>
      </c>
      <c r="M17" s="102">
        <v>51.4725156</v>
      </c>
      <c r="N17" s="102">
        <v>52.09628148</v>
      </c>
      <c r="O17" s="102">
        <v>53.34502693</v>
      </c>
      <c r="P17" s="102">
        <v>53.32204573</v>
      </c>
      <c r="Q17" s="102">
        <v>53.67926445</v>
      </c>
      <c r="R17" s="102">
        <v>52.43012406</v>
      </c>
      <c r="S17" s="102">
        <v>55.88319971</v>
      </c>
      <c r="T17" s="102">
        <v>55.62851416</v>
      </c>
      <c r="U17" s="102">
        <v>57.85104841</v>
      </c>
      <c r="V17" s="102">
        <v>58.03826059</v>
      </c>
      <c r="W17" s="102">
        <v>59.92160996</v>
      </c>
      <c r="X17" s="102">
        <v>59.16263362</v>
      </c>
      <c r="Y17" s="102">
        <v>60.1543799</v>
      </c>
      <c r="Z17" s="102">
        <v>58.33708404</v>
      </c>
      <c r="AA17" s="102">
        <v>55.98782592</v>
      </c>
      <c r="AB17" s="102">
        <v>56.02147265</v>
      </c>
      <c r="AC17" s="102">
        <v>55.82687929</v>
      </c>
      <c r="AD17" s="102">
        <v>53.81394667</v>
      </c>
      <c r="AE17" s="102">
        <v>52.02075798</v>
      </c>
      <c r="AF17" s="102">
        <v>53.95557003</v>
      </c>
      <c r="AG17" s="102">
        <v>52.13743171</v>
      </c>
      <c r="AH17" s="102">
        <v>50.47405493</v>
      </c>
      <c r="AI17" s="102">
        <v>50.28704178</v>
      </c>
      <c r="AJ17" s="102">
        <v>49.98568335</v>
      </c>
      <c r="AK17" s="102">
        <v>49.70296021</v>
      </c>
      <c r="AL17" s="102">
        <v>52.73675786</v>
      </c>
    </row>
    <row r="18" spans="1:38" ht="15" customHeight="1">
      <c r="A18" s="99"/>
      <c r="B18" s="100"/>
      <c r="C18" s="101" t="s">
        <v>177</v>
      </c>
      <c r="D18" s="102">
        <v>25.84002215</v>
      </c>
      <c r="E18" s="102">
        <v>28.329908</v>
      </c>
      <c r="F18" s="102">
        <v>31.03399061</v>
      </c>
      <c r="G18" s="102">
        <v>32.20021753</v>
      </c>
      <c r="H18" s="102">
        <v>31.01315979</v>
      </c>
      <c r="I18" s="102">
        <v>29.23889926</v>
      </c>
      <c r="J18" s="102">
        <v>31.38331091</v>
      </c>
      <c r="K18" s="102">
        <v>33.74191048</v>
      </c>
      <c r="L18" s="102">
        <v>33.99636908</v>
      </c>
      <c r="M18" s="102">
        <v>33.79629747</v>
      </c>
      <c r="N18" s="102">
        <v>35.28146517</v>
      </c>
      <c r="O18" s="102">
        <v>36.35771338</v>
      </c>
      <c r="P18" s="102">
        <v>34.41770162</v>
      </c>
      <c r="Q18" s="102">
        <v>37.5364972</v>
      </c>
      <c r="R18" s="102">
        <v>35.91137159</v>
      </c>
      <c r="S18" s="102">
        <v>41.43922569</v>
      </c>
      <c r="T18" s="102">
        <v>39.83036934</v>
      </c>
      <c r="U18" s="102">
        <v>40.21004386</v>
      </c>
      <c r="V18" s="102">
        <v>40.31089903</v>
      </c>
      <c r="W18" s="102">
        <v>45.54316701</v>
      </c>
      <c r="X18" s="102">
        <v>38.63526133</v>
      </c>
      <c r="Y18" s="102">
        <v>43.42261001</v>
      </c>
      <c r="Z18" s="102">
        <v>40.54211038</v>
      </c>
      <c r="AA18" s="102">
        <v>40.10380708</v>
      </c>
      <c r="AB18" s="102">
        <v>41.22126489</v>
      </c>
      <c r="AC18" s="102">
        <v>42.83085583</v>
      </c>
      <c r="AD18" s="102">
        <v>39.77236183</v>
      </c>
      <c r="AE18" s="102">
        <v>41.25570232</v>
      </c>
      <c r="AF18" s="102">
        <v>41.01162051</v>
      </c>
      <c r="AG18" s="102">
        <v>40.75957378</v>
      </c>
      <c r="AH18" s="102">
        <v>41.47517724</v>
      </c>
      <c r="AI18" s="102">
        <v>41.81886842</v>
      </c>
      <c r="AJ18" s="102">
        <v>43.18721788</v>
      </c>
      <c r="AK18" s="102">
        <v>43.73715254</v>
      </c>
      <c r="AL18" s="102">
        <v>48.0573202</v>
      </c>
    </row>
    <row r="19" spans="4:38" ht="9" customHeight="1">
      <c r="D19" s="98"/>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row>
    <row r="20" spans="1:38" ht="15" customHeight="1">
      <c r="A20" s="103" t="s">
        <v>78</v>
      </c>
      <c r="B20" s="103"/>
      <c r="C20" s="104"/>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row>
    <row r="21" spans="1:38" ht="15" customHeight="1">
      <c r="A21" s="99"/>
      <c r="B21" s="100" t="s">
        <v>126</v>
      </c>
      <c r="C21" s="101"/>
      <c r="D21" s="102">
        <v>45.3563822</v>
      </c>
      <c r="E21" s="102">
        <v>45.107375</v>
      </c>
      <c r="F21" s="102">
        <v>44.58671134</v>
      </c>
      <c r="G21" s="102">
        <v>44.15993592</v>
      </c>
      <c r="H21" s="102">
        <v>43.76148239</v>
      </c>
      <c r="I21" s="102">
        <v>42.70425152</v>
      </c>
      <c r="J21" s="102">
        <v>43.11896016</v>
      </c>
      <c r="K21" s="102">
        <v>42.84220044</v>
      </c>
      <c r="L21" s="102">
        <v>39.16626532</v>
      </c>
      <c r="M21" s="102">
        <v>39.45428343</v>
      </c>
      <c r="N21" s="102">
        <v>40.5179799</v>
      </c>
      <c r="O21" s="102">
        <v>40.90931959</v>
      </c>
      <c r="P21" s="102">
        <v>41.3695685</v>
      </c>
      <c r="Q21" s="102">
        <v>41.25045615</v>
      </c>
      <c r="R21" s="102">
        <v>40.63105208</v>
      </c>
      <c r="S21" s="102">
        <v>42.4442163</v>
      </c>
      <c r="T21" s="102">
        <v>42.5264137</v>
      </c>
      <c r="U21" s="102">
        <v>43.44444173</v>
      </c>
      <c r="V21" s="102">
        <v>43.46253936</v>
      </c>
      <c r="W21" s="102">
        <v>45.17099129</v>
      </c>
      <c r="X21" s="102">
        <v>45.21251382</v>
      </c>
      <c r="Y21" s="102">
        <v>45.80841032</v>
      </c>
      <c r="Z21" s="102">
        <v>44.1826219</v>
      </c>
      <c r="AA21" s="102">
        <v>44.74792505</v>
      </c>
      <c r="AB21" s="102">
        <v>45.09247411</v>
      </c>
      <c r="AC21" s="102">
        <v>45.15282414</v>
      </c>
      <c r="AD21" s="102">
        <v>44.02321924</v>
      </c>
      <c r="AE21" s="102">
        <v>43.02446103</v>
      </c>
      <c r="AF21" s="102">
        <v>44.67777639</v>
      </c>
      <c r="AG21" s="102">
        <v>43.38563646</v>
      </c>
      <c r="AH21" s="102">
        <v>42.72871644</v>
      </c>
      <c r="AI21" s="102">
        <v>42.8695538</v>
      </c>
      <c r="AJ21" s="102">
        <v>42.67358195</v>
      </c>
      <c r="AK21" s="102">
        <v>42.32646158</v>
      </c>
      <c r="AL21" s="102">
        <v>43.98616512</v>
      </c>
    </row>
    <row r="22" spans="1:38" ht="15" customHeight="1">
      <c r="A22" s="99"/>
      <c r="B22" s="100"/>
      <c r="C22" s="101" t="s">
        <v>49</v>
      </c>
      <c r="D22" s="102">
        <v>8.70669195</v>
      </c>
      <c r="E22" s="102">
        <v>7.72798697</v>
      </c>
      <c r="F22" s="102">
        <v>6.0035629</v>
      </c>
      <c r="G22" s="102">
        <v>5.25801034</v>
      </c>
      <c r="H22" s="102">
        <v>4.69056042</v>
      </c>
      <c r="I22" s="102">
        <v>4.92093707</v>
      </c>
      <c r="J22" s="102">
        <v>4.93682665</v>
      </c>
      <c r="K22" s="102">
        <v>4.66189114</v>
      </c>
      <c r="L22" s="102">
        <v>4.22369031</v>
      </c>
      <c r="M22" s="102">
        <v>4.68309203</v>
      </c>
      <c r="N22" s="102">
        <v>4.56189246</v>
      </c>
      <c r="O22" s="102">
        <v>4.2100788</v>
      </c>
      <c r="P22" s="102">
        <v>4.03157027</v>
      </c>
      <c r="Q22" s="102">
        <v>3.31578133</v>
      </c>
      <c r="R22" s="102">
        <v>2.83510465</v>
      </c>
      <c r="S22" s="102">
        <v>3.81598992</v>
      </c>
      <c r="T22" s="102">
        <v>3.40790402</v>
      </c>
      <c r="U22" s="102">
        <v>4.41149147</v>
      </c>
      <c r="V22" s="102">
        <v>4.46818247</v>
      </c>
      <c r="W22" s="102">
        <v>4.71000832</v>
      </c>
      <c r="X22" s="102">
        <v>4.70614781</v>
      </c>
      <c r="Y22" s="102">
        <v>5.72519458</v>
      </c>
      <c r="Z22" s="102">
        <v>4.63463659</v>
      </c>
      <c r="AA22" s="102">
        <v>4.68016082</v>
      </c>
      <c r="AB22" s="102">
        <v>4.44958641</v>
      </c>
      <c r="AC22" s="102">
        <v>4.21878385</v>
      </c>
      <c r="AD22" s="102">
        <v>3.97260555</v>
      </c>
      <c r="AE22" s="102">
        <v>5.42914478</v>
      </c>
      <c r="AF22" s="102">
        <v>5.0100148</v>
      </c>
      <c r="AG22" s="102">
        <v>4.83799467</v>
      </c>
      <c r="AH22" s="102">
        <v>4.16940123</v>
      </c>
      <c r="AI22" s="102">
        <v>3.81542257</v>
      </c>
      <c r="AJ22" s="102">
        <v>3.99553563</v>
      </c>
      <c r="AK22" s="102">
        <v>4.20550179</v>
      </c>
      <c r="AL22" s="102">
        <v>5.58960934</v>
      </c>
    </row>
    <row r="23" spans="1:38" ht="15" customHeight="1">
      <c r="A23" s="99"/>
      <c r="B23" s="100"/>
      <c r="C23" s="101" t="s">
        <v>50</v>
      </c>
      <c r="D23" s="102">
        <v>52.75096411</v>
      </c>
      <c r="E23" s="102">
        <v>51.99706545</v>
      </c>
      <c r="F23" s="102">
        <v>51.22951842</v>
      </c>
      <c r="G23" s="102">
        <v>50.22838657</v>
      </c>
      <c r="H23" s="102">
        <v>49.62310261</v>
      </c>
      <c r="I23" s="102">
        <v>48.44521392</v>
      </c>
      <c r="J23" s="102">
        <v>48.65508717</v>
      </c>
      <c r="K23" s="102">
        <v>48.17666051</v>
      </c>
      <c r="L23" s="102">
        <v>44.30104328</v>
      </c>
      <c r="M23" s="102">
        <v>44.42019555</v>
      </c>
      <c r="N23" s="102">
        <v>45.48108656</v>
      </c>
      <c r="O23" s="102">
        <v>45.71078952</v>
      </c>
      <c r="P23" s="102">
        <v>45.79891487</v>
      </c>
      <c r="Q23" s="102">
        <v>45.59615352</v>
      </c>
      <c r="R23" s="102">
        <v>45.054609</v>
      </c>
      <c r="S23" s="102">
        <v>47.02370416</v>
      </c>
      <c r="T23" s="102">
        <v>47.27369528</v>
      </c>
      <c r="U23" s="102">
        <v>48.2657901</v>
      </c>
      <c r="V23" s="102">
        <v>48.31128131</v>
      </c>
      <c r="W23" s="102">
        <v>50.15797026</v>
      </c>
      <c r="X23" s="102">
        <v>50.44751333</v>
      </c>
      <c r="Y23" s="102">
        <v>50.81352815</v>
      </c>
      <c r="Z23" s="102">
        <v>48.85163436</v>
      </c>
      <c r="AA23" s="102">
        <v>48.93382195</v>
      </c>
      <c r="AB23" s="102">
        <v>49.21256262</v>
      </c>
      <c r="AC23" s="102">
        <v>49.25719668</v>
      </c>
      <c r="AD23" s="102">
        <v>47.85782015</v>
      </c>
      <c r="AE23" s="102">
        <v>46.60000647</v>
      </c>
      <c r="AF23" s="102">
        <v>48.35278319</v>
      </c>
      <c r="AG23" s="102">
        <v>46.81056452</v>
      </c>
      <c r="AH23" s="102">
        <v>45.79292927</v>
      </c>
      <c r="AI23" s="102">
        <v>45.75689283</v>
      </c>
      <c r="AJ23" s="102">
        <v>45.51148998</v>
      </c>
      <c r="AK23" s="102">
        <v>45.10978894</v>
      </c>
      <c r="AL23" s="102">
        <v>46.79556832</v>
      </c>
    </row>
    <row r="24" spans="1:38" ht="15" customHeight="1">
      <c r="A24" s="99"/>
      <c r="B24" s="100"/>
      <c r="C24" s="101" t="s">
        <v>177</v>
      </c>
      <c r="D24" s="102">
        <v>22.7772468</v>
      </c>
      <c r="E24" s="102">
        <v>24.50929048</v>
      </c>
      <c r="F24" s="102">
        <v>25.66074078</v>
      </c>
      <c r="G24" s="102">
        <v>27.92788095</v>
      </c>
      <c r="H24" s="102">
        <v>24.69500212</v>
      </c>
      <c r="I24" s="102">
        <v>23.63409615</v>
      </c>
      <c r="J24" s="102">
        <v>25.13071493</v>
      </c>
      <c r="K24" s="102">
        <v>28.13026287</v>
      </c>
      <c r="L24" s="102">
        <v>26.46026195</v>
      </c>
      <c r="M24" s="102">
        <v>25.48782859</v>
      </c>
      <c r="N24" s="102">
        <v>27.3515141</v>
      </c>
      <c r="O24" s="102">
        <v>26.57616683</v>
      </c>
      <c r="P24" s="102">
        <v>25.57826962</v>
      </c>
      <c r="Q24" s="102">
        <v>26.70632667</v>
      </c>
      <c r="R24" s="102">
        <v>27.67196279</v>
      </c>
      <c r="S24" s="102">
        <v>27.47538565</v>
      </c>
      <c r="T24" s="102">
        <v>28.26653652</v>
      </c>
      <c r="U24" s="102">
        <v>28.10487909</v>
      </c>
      <c r="V24" s="102">
        <v>27.50565746</v>
      </c>
      <c r="W24" s="102">
        <v>29.56291353</v>
      </c>
      <c r="X24" s="102">
        <v>27.54790593</v>
      </c>
      <c r="Y24" s="102">
        <v>29.87807685</v>
      </c>
      <c r="Z24" s="102">
        <v>27.15452339</v>
      </c>
      <c r="AA24" s="102">
        <v>29.74318787</v>
      </c>
      <c r="AB24" s="102">
        <v>29.45806507</v>
      </c>
      <c r="AC24" s="102">
        <v>31.34101578</v>
      </c>
      <c r="AD24" s="102">
        <v>32.01474837</v>
      </c>
      <c r="AE24" s="102">
        <v>31.97301163</v>
      </c>
      <c r="AF24" s="102">
        <v>34.04006655</v>
      </c>
      <c r="AG24" s="102">
        <v>33.06981747</v>
      </c>
      <c r="AH24" s="102">
        <v>35.29155142</v>
      </c>
      <c r="AI24" s="102">
        <v>34.99878455</v>
      </c>
      <c r="AJ24" s="102">
        <v>36.71802592</v>
      </c>
      <c r="AK24" s="102">
        <v>37.08413536</v>
      </c>
      <c r="AL24" s="102">
        <v>38.54600392</v>
      </c>
    </row>
    <row r="25" spans="1:38" ht="15" customHeight="1">
      <c r="A25" s="99"/>
      <c r="B25" s="100" t="s">
        <v>166</v>
      </c>
      <c r="C25" s="101"/>
      <c r="D25" s="102">
        <v>67.84323936</v>
      </c>
      <c r="E25" s="102">
        <v>67.69568433</v>
      </c>
      <c r="F25" s="102">
        <v>69.78075868</v>
      </c>
      <c r="G25" s="102">
        <v>70.39918708</v>
      </c>
      <c r="H25" s="102">
        <v>69.7054073</v>
      </c>
      <c r="I25" s="102">
        <v>70.01308232</v>
      </c>
      <c r="J25" s="102">
        <v>69.7888068</v>
      </c>
      <c r="K25" s="102">
        <v>70.85920517</v>
      </c>
      <c r="L25" s="102">
        <v>69.23200199</v>
      </c>
      <c r="M25" s="102">
        <v>68.91369743</v>
      </c>
      <c r="N25" s="102">
        <v>69.47166683</v>
      </c>
      <c r="O25" s="102">
        <v>69.72420682</v>
      </c>
      <c r="P25" s="102">
        <v>69.44273144</v>
      </c>
      <c r="Q25" s="102">
        <v>68.83430643</v>
      </c>
      <c r="R25" s="102">
        <v>67.1316379</v>
      </c>
      <c r="S25" s="102">
        <v>71.18364835</v>
      </c>
      <c r="T25" s="102">
        <v>70.20119248</v>
      </c>
      <c r="U25" s="102">
        <v>70.50890687</v>
      </c>
      <c r="V25" s="102">
        <v>68.70494373</v>
      </c>
      <c r="W25" s="102">
        <v>71.34234235</v>
      </c>
      <c r="X25" s="102">
        <v>71.51372859</v>
      </c>
      <c r="Y25" s="102">
        <v>72.16636303</v>
      </c>
      <c r="Z25" s="102">
        <v>69.10047869</v>
      </c>
      <c r="AA25" s="102">
        <v>71.58478532</v>
      </c>
      <c r="AB25" s="102">
        <v>72.80436155</v>
      </c>
      <c r="AC25" s="102">
        <v>73.10658872</v>
      </c>
      <c r="AD25" s="102">
        <v>72.23304479</v>
      </c>
      <c r="AE25" s="102">
        <v>71.12231243</v>
      </c>
      <c r="AF25" s="102">
        <v>72.34355136</v>
      </c>
      <c r="AG25" s="102">
        <v>71.08506466</v>
      </c>
      <c r="AH25" s="102">
        <v>69.89368029</v>
      </c>
      <c r="AI25" s="102">
        <v>69.41534659</v>
      </c>
      <c r="AJ25" s="102">
        <v>70.67907805</v>
      </c>
      <c r="AK25" s="102">
        <v>69.06553708</v>
      </c>
      <c r="AL25" s="102">
        <v>71.31647498</v>
      </c>
    </row>
    <row r="26" spans="1:38" ht="15" customHeight="1">
      <c r="A26" s="99"/>
      <c r="B26" s="100"/>
      <c r="C26" s="101" t="s">
        <v>49</v>
      </c>
      <c r="D26" s="102">
        <v>10.41706925</v>
      </c>
      <c r="E26" s="102">
        <v>8.33486202</v>
      </c>
      <c r="F26" s="102">
        <v>8.00000661</v>
      </c>
      <c r="G26" s="102">
        <v>8.24936144</v>
      </c>
      <c r="H26" s="102">
        <v>6.24021934</v>
      </c>
      <c r="I26" s="102">
        <v>7.96894057</v>
      </c>
      <c r="J26" s="102">
        <v>6.90254381</v>
      </c>
      <c r="K26" s="102">
        <v>5.50830507</v>
      </c>
      <c r="L26" s="102">
        <v>7.52727239</v>
      </c>
      <c r="M26" s="102">
        <v>5.55009489</v>
      </c>
      <c r="N26" s="102">
        <v>7.06708742</v>
      </c>
      <c r="O26" s="102">
        <v>4.69394488</v>
      </c>
      <c r="P26" s="102">
        <v>5.23593607</v>
      </c>
      <c r="Q26" s="102">
        <v>5.72895859</v>
      </c>
      <c r="R26" s="102">
        <v>3.30743539</v>
      </c>
      <c r="S26" s="102">
        <v>5.32052389</v>
      </c>
      <c r="T26" s="102">
        <v>4.80564579</v>
      </c>
      <c r="U26" s="102">
        <v>5.91080353</v>
      </c>
      <c r="V26" s="102">
        <v>3.51514686</v>
      </c>
      <c r="W26" s="102">
        <v>4.13254379</v>
      </c>
      <c r="X26" s="102">
        <v>11.45076167</v>
      </c>
      <c r="Y26" s="102">
        <v>12.68414341</v>
      </c>
      <c r="Z26" s="102">
        <v>8.00840887</v>
      </c>
      <c r="AA26" s="102">
        <v>7.72888868</v>
      </c>
      <c r="AB26" s="102">
        <v>9.19306471</v>
      </c>
      <c r="AC26" s="102">
        <v>10.67283749</v>
      </c>
      <c r="AD26" s="102">
        <v>8.39378576</v>
      </c>
      <c r="AE26" s="102">
        <v>14.6690523</v>
      </c>
      <c r="AF26" s="102">
        <v>10.02607595</v>
      </c>
      <c r="AG26" s="102">
        <v>8.48109603</v>
      </c>
      <c r="AH26" s="102">
        <v>8.21422233</v>
      </c>
      <c r="AI26" s="102">
        <v>7.00931772</v>
      </c>
      <c r="AJ26" s="102">
        <v>10.50101221</v>
      </c>
      <c r="AK26" s="102">
        <v>10.76448083</v>
      </c>
      <c r="AL26" s="102">
        <v>17.35990329</v>
      </c>
    </row>
    <row r="27" spans="1:38" ht="15" customHeight="1">
      <c r="A27" s="99"/>
      <c r="B27" s="100"/>
      <c r="C27" s="101" t="s">
        <v>50</v>
      </c>
      <c r="D27" s="102">
        <v>74.07292681</v>
      </c>
      <c r="E27" s="102">
        <v>73.75414212</v>
      </c>
      <c r="F27" s="102">
        <v>75.5207979</v>
      </c>
      <c r="G27" s="102">
        <v>75.37559279</v>
      </c>
      <c r="H27" s="102">
        <v>74.67888828</v>
      </c>
      <c r="I27" s="102">
        <v>74.73851961</v>
      </c>
      <c r="J27" s="102">
        <v>74.71925437</v>
      </c>
      <c r="K27" s="102">
        <v>75.45850594</v>
      </c>
      <c r="L27" s="102">
        <v>73.5996048</v>
      </c>
      <c r="M27" s="102">
        <v>73.35510721</v>
      </c>
      <c r="N27" s="102">
        <v>73.86975903</v>
      </c>
      <c r="O27" s="102">
        <v>74.07892276</v>
      </c>
      <c r="P27" s="102">
        <v>73.50614712</v>
      </c>
      <c r="Q27" s="102">
        <v>72.99418742</v>
      </c>
      <c r="R27" s="102">
        <v>71.51067158</v>
      </c>
      <c r="S27" s="102">
        <v>75.08313408</v>
      </c>
      <c r="T27" s="102">
        <v>73.80601023</v>
      </c>
      <c r="U27" s="102">
        <v>74.56993477</v>
      </c>
      <c r="V27" s="102">
        <v>72.93580998</v>
      </c>
      <c r="W27" s="102">
        <v>75.67306825</v>
      </c>
      <c r="X27" s="102">
        <v>75.26336305</v>
      </c>
      <c r="Y27" s="102">
        <v>75.96304526</v>
      </c>
      <c r="Z27" s="102">
        <v>72.88180731</v>
      </c>
      <c r="AA27" s="102">
        <v>74.90676285</v>
      </c>
      <c r="AB27" s="102">
        <v>76.00162838</v>
      </c>
      <c r="AC27" s="102">
        <v>76.00811597</v>
      </c>
      <c r="AD27" s="102">
        <v>74.99942616</v>
      </c>
      <c r="AE27" s="102">
        <v>73.42046424</v>
      </c>
      <c r="AF27" s="102">
        <v>75.4820359</v>
      </c>
      <c r="AG27" s="102">
        <v>74.55703001</v>
      </c>
      <c r="AH27" s="102">
        <v>73.07107333</v>
      </c>
      <c r="AI27" s="102">
        <v>72.07447245</v>
      </c>
      <c r="AJ27" s="102">
        <v>73.33306701</v>
      </c>
      <c r="AK27" s="102">
        <v>71.66444881</v>
      </c>
      <c r="AL27" s="102">
        <v>73.74187242</v>
      </c>
    </row>
    <row r="28" spans="1:38" ht="15" customHeight="1">
      <c r="A28" s="99"/>
      <c r="B28" s="100"/>
      <c r="C28" s="101" t="s">
        <v>177</v>
      </c>
      <c r="D28" s="102">
        <v>40.44796025</v>
      </c>
      <c r="E28" s="102">
        <v>40.60669651</v>
      </c>
      <c r="F28" s="102">
        <v>40.05877962</v>
      </c>
      <c r="G28" s="102">
        <v>45.84910745</v>
      </c>
      <c r="H28" s="102">
        <v>43.04763735</v>
      </c>
      <c r="I28" s="102">
        <v>38.12450183</v>
      </c>
      <c r="J28" s="102">
        <v>43.03691788</v>
      </c>
      <c r="K28" s="102">
        <v>50.33957998</v>
      </c>
      <c r="L28" s="102">
        <v>49.52723323</v>
      </c>
      <c r="M28" s="102">
        <v>45.94440387</v>
      </c>
      <c r="N28" s="102">
        <v>50.27211496</v>
      </c>
      <c r="O28" s="102">
        <v>49.65570457</v>
      </c>
      <c r="P28" s="102">
        <v>48.07080435</v>
      </c>
      <c r="Q28" s="102">
        <v>47.76979464</v>
      </c>
      <c r="R28" s="102">
        <v>46.45968827</v>
      </c>
      <c r="S28" s="102">
        <v>44.34873211</v>
      </c>
      <c r="T28" s="102">
        <v>56.60168373</v>
      </c>
      <c r="U28" s="102">
        <v>53.95207118</v>
      </c>
      <c r="V28" s="102">
        <v>42.38379008</v>
      </c>
      <c r="W28" s="102">
        <v>46.00244726</v>
      </c>
      <c r="X28" s="102">
        <v>51.59900105</v>
      </c>
      <c r="Y28" s="102">
        <v>46.48079875</v>
      </c>
      <c r="Z28" s="102">
        <v>46.71907651</v>
      </c>
      <c r="AA28" s="102">
        <v>46.96180206</v>
      </c>
      <c r="AB28" s="102">
        <v>44.44417515</v>
      </c>
      <c r="AC28" s="102">
        <v>50.66891603</v>
      </c>
      <c r="AD28" s="102">
        <v>50.59286693</v>
      </c>
      <c r="AE28" s="102">
        <v>55.1435848</v>
      </c>
      <c r="AF28" s="102">
        <v>52.07880338</v>
      </c>
      <c r="AG28" s="102">
        <v>48.88339766</v>
      </c>
      <c r="AH28" s="102">
        <v>50.5504662</v>
      </c>
      <c r="AI28" s="102">
        <v>50.32476048</v>
      </c>
      <c r="AJ28" s="102">
        <v>53.9608202</v>
      </c>
      <c r="AK28" s="102">
        <v>54.09447096</v>
      </c>
      <c r="AL28" s="102">
        <v>57.60360611</v>
      </c>
    </row>
    <row r="29" spans="1:38" ht="15" customHeight="1">
      <c r="A29" s="99"/>
      <c r="B29" s="100" t="s">
        <v>127</v>
      </c>
      <c r="C29" s="101"/>
      <c r="D29" s="102">
        <v>40.41297045</v>
      </c>
      <c r="E29" s="102">
        <v>40.18719773</v>
      </c>
      <c r="F29" s="102">
        <v>39.30028847</v>
      </c>
      <c r="G29" s="102">
        <v>38.75486396</v>
      </c>
      <c r="H29" s="102">
        <v>38.29682174</v>
      </c>
      <c r="I29" s="102">
        <v>37.1543319</v>
      </c>
      <c r="J29" s="102">
        <v>37.8186753</v>
      </c>
      <c r="K29" s="102">
        <v>37.30252023</v>
      </c>
      <c r="L29" s="102">
        <v>35.11282992</v>
      </c>
      <c r="M29" s="102">
        <v>35.44501169</v>
      </c>
      <c r="N29" s="102">
        <v>36.51584568</v>
      </c>
      <c r="O29" s="102">
        <v>36.93699393</v>
      </c>
      <c r="P29" s="102">
        <v>37.42758468</v>
      </c>
      <c r="Q29" s="102">
        <v>37.30460397</v>
      </c>
      <c r="R29" s="102">
        <v>36.74601676</v>
      </c>
      <c r="S29" s="102">
        <v>38.52127179</v>
      </c>
      <c r="T29" s="102">
        <v>38.95929436</v>
      </c>
      <c r="U29" s="102">
        <v>39.94259465</v>
      </c>
      <c r="V29" s="102">
        <v>40.27957561</v>
      </c>
      <c r="W29" s="102">
        <v>41.93825148</v>
      </c>
      <c r="X29" s="102">
        <v>41.79221436</v>
      </c>
      <c r="Y29" s="102">
        <v>42.51251135</v>
      </c>
      <c r="Z29" s="102">
        <v>41.02682696</v>
      </c>
      <c r="AA29" s="102">
        <v>39.71925816</v>
      </c>
      <c r="AB29" s="102">
        <v>39.90262685</v>
      </c>
      <c r="AC29" s="102">
        <v>39.82281604</v>
      </c>
      <c r="AD29" s="102">
        <v>38.77685012</v>
      </c>
      <c r="AE29" s="102">
        <v>37.76829511</v>
      </c>
      <c r="AF29" s="102">
        <v>39.36341701</v>
      </c>
      <c r="AG29" s="102">
        <v>38.14947618</v>
      </c>
      <c r="AH29" s="102">
        <v>37.28645884</v>
      </c>
      <c r="AI29" s="102">
        <v>37.59823119</v>
      </c>
      <c r="AJ29" s="102">
        <v>37.35911628</v>
      </c>
      <c r="AK29" s="102">
        <v>37.29646091</v>
      </c>
      <c r="AL29" s="102">
        <v>39.03231842</v>
      </c>
    </row>
    <row r="30" spans="1:38" ht="15" customHeight="1">
      <c r="A30" s="99"/>
      <c r="B30" s="100"/>
      <c r="C30" s="101" t="s">
        <v>49</v>
      </c>
      <c r="D30" s="102">
        <v>8.52012077</v>
      </c>
      <c r="E30" s="102">
        <v>7.66057623</v>
      </c>
      <c r="F30" s="102">
        <v>5.8034743</v>
      </c>
      <c r="G30" s="102">
        <v>4.97854561</v>
      </c>
      <c r="H30" s="102">
        <v>4.53554642</v>
      </c>
      <c r="I30" s="102">
        <v>4.66576894</v>
      </c>
      <c r="J30" s="102">
        <v>4.75566912</v>
      </c>
      <c r="K30" s="102">
        <v>4.58766227</v>
      </c>
      <c r="L30" s="102">
        <v>4.02952257</v>
      </c>
      <c r="M30" s="102">
        <v>4.63067353</v>
      </c>
      <c r="N30" s="102">
        <v>4.40333234</v>
      </c>
      <c r="O30" s="102">
        <v>4.17954432</v>
      </c>
      <c r="P30" s="102">
        <v>3.95159555</v>
      </c>
      <c r="Q30" s="102">
        <v>3.1382955</v>
      </c>
      <c r="R30" s="102">
        <v>2.79821309</v>
      </c>
      <c r="S30" s="102">
        <v>3.73291802</v>
      </c>
      <c r="T30" s="102">
        <v>3.32930803</v>
      </c>
      <c r="U30" s="102">
        <v>4.31945408</v>
      </c>
      <c r="V30" s="102">
        <v>4.5209484</v>
      </c>
      <c r="W30" s="102">
        <v>4.74174873</v>
      </c>
      <c r="X30" s="102">
        <v>4.32951719</v>
      </c>
      <c r="Y30" s="102">
        <v>5.36815306</v>
      </c>
      <c r="Z30" s="102">
        <v>4.44029191</v>
      </c>
      <c r="AA30" s="102">
        <v>4.46577895</v>
      </c>
      <c r="AB30" s="102">
        <v>4.15315642</v>
      </c>
      <c r="AC30" s="102">
        <v>3.80476284</v>
      </c>
      <c r="AD30" s="102">
        <v>3.70868788</v>
      </c>
      <c r="AE30" s="102">
        <v>4.87806037</v>
      </c>
      <c r="AF30" s="102">
        <v>4.64720286</v>
      </c>
      <c r="AG30" s="102">
        <v>4.55306032</v>
      </c>
      <c r="AH30" s="102">
        <v>3.82360129</v>
      </c>
      <c r="AI30" s="102">
        <v>3.6011757</v>
      </c>
      <c r="AJ30" s="102">
        <v>3.54829456</v>
      </c>
      <c r="AK30" s="102">
        <v>3.74269088</v>
      </c>
      <c r="AL30" s="102">
        <v>4.81250949</v>
      </c>
    </row>
    <row r="31" spans="1:38" ht="15" customHeight="1">
      <c r="A31" s="99"/>
      <c r="B31" s="100"/>
      <c r="C31" s="101" t="s">
        <v>50</v>
      </c>
      <c r="D31" s="102">
        <v>47.61034219</v>
      </c>
      <c r="E31" s="102">
        <v>46.84437781</v>
      </c>
      <c r="F31" s="102">
        <v>45.68852141</v>
      </c>
      <c r="G31" s="102">
        <v>44.61881329</v>
      </c>
      <c r="H31" s="102">
        <v>43.92590049</v>
      </c>
      <c r="I31" s="102">
        <v>42.65602222</v>
      </c>
      <c r="J31" s="102">
        <v>43.12116435</v>
      </c>
      <c r="K31" s="102">
        <v>42.40351273</v>
      </c>
      <c r="L31" s="102">
        <v>40.05330569</v>
      </c>
      <c r="M31" s="102">
        <v>40.1884709</v>
      </c>
      <c r="N31" s="102">
        <v>41.30368226</v>
      </c>
      <c r="O31" s="102">
        <v>41.56554782</v>
      </c>
      <c r="P31" s="102">
        <v>41.70733665</v>
      </c>
      <c r="Q31" s="102">
        <v>41.49532587</v>
      </c>
      <c r="R31" s="102">
        <v>40.98577761</v>
      </c>
      <c r="S31" s="102">
        <v>42.96416135</v>
      </c>
      <c r="T31" s="102">
        <v>43.63431037</v>
      </c>
      <c r="U31" s="102">
        <v>44.67545445</v>
      </c>
      <c r="V31" s="102">
        <v>45.02637264</v>
      </c>
      <c r="W31" s="102">
        <v>46.82678145</v>
      </c>
      <c r="X31" s="102">
        <v>47.01570043</v>
      </c>
      <c r="Y31" s="102">
        <v>47.47717251</v>
      </c>
      <c r="Z31" s="102">
        <v>45.64481251</v>
      </c>
      <c r="AA31" s="102">
        <v>43.79672822</v>
      </c>
      <c r="AB31" s="102">
        <v>43.9124127</v>
      </c>
      <c r="AC31" s="102">
        <v>43.85455569</v>
      </c>
      <c r="AD31" s="102">
        <v>42.51959814</v>
      </c>
      <c r="AE31" s="102">
        <v>41.29162649</v>
      </c>
      <c r="AF31" s="102">
        <v>42.92341046</v>
      </c>
      <c r="AG31" s="102">
        <v>41.40218302</v>
      </c>
      <c r="AH31" s="102">
        <v>40.17901583</v>
      </c>
      <c r="AI31" s="102">
        <v>40.36726165</v>
      </c>
      <c r="AJ31" s="102">
        <v>40.07673235</v>
      </c>
      <c r="AK31" s="102">
        <v>39.97248157</v>
      </c>
      <c r="AL31" s="102">
        <v>41.78816504</v>
      </c>
    </row>
    <row r="32" spans="1:38" ht="15" customHeight="1">
      <c r="A32" s="99"/>
      <c r="B32" s="100"/>
      <c r="C32" s="101" t="s">
        <v>177</v>
      </c>
      <c r="D32" s="102">
        <v>18.45770187</v>
      </c>
      <c r="E32" s="102">
        <v>20.75647451</v>
      </c>
      <c r="F32" s="102">
        <v>22.34903045</v>
      </c>
      <c r="G32" s="102">
        <v>23.78925003</v>
      </c>
      <c r="H32" s="102">
        <v>20.92472106</v>
      </c>
      <c r="I32" s="102">
        <v>20.10398379</v>
      </c>
      <c r="J32" s="102">
        <v>20.4786614</v>
      </c>
      <c r="K32" s="102">
        <v>22.41275026</v>
      </c>
      <c r="L32" s="102">
        <v>22.64110435</v>
      </c>
      <c r="M32" s="102">
        <v>22.43694609</v>
      </c>
      <c r="N32" s="102">
        <v>23.36567753</v>
      </c>
      <c r="O32" s="102">
        <v>22.57431957</v>
      </c>
      <c r="P32" s="102">
        <v>21.64117431</v>
      </c>
      <c r="Q32" s="102">
        <v>22.96108904</v>
      </c>
      <c r="R32" s="102">
        <v>24.55746364</v>
      </c>
      <c r="S32" s="102">
        <v>24.51320509</v>
      </c>
      <c r="T32" s="102">
        <v>24.36329127</v>
      </c>
      <c r="U32" s="102">
        <v>23.92635404</v>
      </c>
      <c r="V32" s="102">
        <v>25.06558171</v>
      </c>
      <c r="W32" s="102">
        <v>26.96103812</v>
      </c>
      <c r="X32" s="102">
        <v>23.79082651</v>
      </c>
      <c r="Y32" s="102">
        <v>27.17202704</v>
      </c>
      <c r="Z32" s="102">
        <v>24.21816021</v>
      </c>
      <c r="AA32" s="102">
        <v>25.7971017</v>
      </c>
      <c r="AB32" s="102">
        <v>26.00625696</v>
      </c>
      <c r="AC32" s="102">
        <v>27.10618741</v>
      </c>
      <c r="AD32" s="102">
        <v>27.9486033</v>
      </c>
      <c r="AE32" s="102">
        <v>27.00806236</v>
      </c>
      <c r="AF32" s="102">
        <v>29.37838792</v>
      </c>
      <c r="AG32" s="102">
        <v>28.83143685</v>
      </c>
      <c r="AH32" s="102">
        <v>31.04940299</v>
      </c>
      <c r="AI32" s="102">
        <v>30.90705305</v>
      </c>
      <c r="AJ32" s="102">
        <v>32.36529992</v>
      </c>
      <c r="AK32" s="102">
        <v>32.91760091</v>
      </c>
      <c r="AL32" s="102">
        <v>33.87541957</v>
      </c>
    </row>
    <row r="33" spans="1:38" ht="9" customHeight="1">
      <c r="A33" s="99"/>
      <c r="B33" s="100"/>
      <c r="C33" s="101"/>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row>
    <row r="34" spans="1:38" ht="33" customHeight="1">
      <c r="A34" s="169" t="s">
        <v>125</v>
      </c>
      <c r="B34" s="170"/>
      <c r="C34" s="170"/>
      <c r="D34" s="98"/>
      <c r="E34" s="98"/>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row>
    <row r="35" spans="1:38" ht="15" customHeight="1">
      <c r="A35" s="99"/>
      <c r="B35" s="100" t="s">
        <v>126</v>
      </c>
      <c r="C35" s="101"/>
      <c r="D35" s="102">
        <v>85.10365054</v>
      </c>
      <c r="E35" s="102">
        <v>84.32116719</v>
      </c>
      <c r="F35" s="102">
        <v>84.2589286</v>
      </c>
      <c r="G35" s="102">
        <v>84.47984346</v>
      </c>
      <c r="H35" s="102">
        <v>83.21257708</v>
      </c>
      <c r="I35" s="102">
        <v>82.96623271</v>
      </c>
      <c r="J35" s="102">
        <v>82.47356944</v>
      </c>
      <c r="K35" s="102">
        <v>82.02724115</v>
      </c>
      <c r="L35" s="102">
        <v>76.90865913</v>
      </c>
      <c r="M35" s="102">
        <v>76.42533222</v>
      </c>
      <c r="N35" s="102">
        <v>77.45629491</v>
      </c>
      <c r="O35" s="102">
        <v>76.35269075</v>
      </c>
      <c r="P35" s="102">
        <v>76.72320241</v>
      </c>
      <c r="Q35" s="102">
        <v>75.93275928</v>
      </c>
      <c r="R35" s="102">
        <v>76.60616297</v>
      </c>
      <c r="S35" s="102">
        <v>75.25869885</v>
      </c>
      <c r="T35" s="102">
        <v>76.48412107</v>
      </c>
      <c r="U35" s="102">
        <v>75.26323187</v>
      </c>
      <c r="V35" s="102">
        <v>75.62755725</v>
      </c>
      <c r="W35" s="102">
        <v>76.04603608</v>
      </c>
      <c r="X35" s="102">
        <v>77.42965054</v>
      </c>
      <c r="Y35" s="102">
        <v>76.83187607</v>
      </c>
      <c r="Z35" s="102">
        <v>76.50099249</v>
      </c>
      <c r="AA35" s="102">
        <v>78.02514281</v>
      </c>
      <c r="AB35" s="102">
        <v>78.41250204</v>
      </c>
      <c r="AC35" s="102">
        <v>78.42950813</v>
      </c>
      <c r="AD35" s="102">
        <v>79.1124138</v>
      </c>
      <c r="AE35" s="102">
        <v>79.30699752</v>
      </c>
      <c r="AF35" s="102">
        <v>79.88840079</v>
      </c>
      <c r="AG35" s="102">
        <v>79.5904115</v>
      </c>
      <c r="AH35" s="102">
        <v>80.08774477</v>
      </c>
      <c r="AI35" s="102">
        <v>80.73732644</v>
      </c>
      <c r="AJ35" s="102">
        <v>80.8683663</v>
      </c>
      <c r="AK35" s="102">
        <v>80.8975969</v>
      </c>
      <c r="AL35" s="102">
        <v>79.44549883</v>
      </c>
    </row>
    <row r="36" spans="1:38" ht="15" customHeight="1">
      <c r="A36" s="99"/>
      <c r="B36" s="100"/>
      <c r="C36" s="101" t="s">
        <v>49</v>
      </c>
      <c r="D36" s="102">
        <v>47.02905217</v>
      </c>
      <c r="E36" s="102">
        <v>41.67201775</v>
      </c>
      <c r="F36" s="102">
        <v>37.59401642</v>
      </c>
      <c r="G36" s="102">
        <v>35.41445367</v>
      </c>
      <c r="H36" s="102">
        <v>29.23778364</v>
      </c>
      <c r="I36" s="102">
        <v>30.72358244</v>
      </c>
      <c r="J36" s="102">
        <v>30.50685683</v>
      </c>
      <c r="K36" s="102">
        <v>28.11830546</v>
      </c>
      <c r="L36" s="102">
        <v>20.86624441</v>
      </c>
      <c r="M36" s="102">
        <v>20.76966723</v>
      </c>
      <c r="N36" s="102">
        <v>20.42322067</v>
      </c>
      <c r="O36" s="102">
        <v>18.36690863</v>
      </c>
      <c r="P36" s="102">
        <v>17.4115888</v>
      </c>
      <c r="Q36" s="102">
        <v>14.36290732</v>
      </c>
      <c r="R36" s="102">
        <v>12.12349349</v>
      </c>
      <c r="S36" s="102">
        <v>14.03982098</v>
      </c>
      <c r="T36" s="102">
        <v>13.28120609</v>
      </c>
      <c r="U36" s="102">
        <v>15.22817088</v>
      </c>
      <c r="V36" s="102">
        <v>16.25490428</v>
      </c>
      <c r="W36" s="102">
        <v>15.78621579</v>
      </c>
      <c r="X36" s="102">
        <v>17.16177734</v>
      </c>
      <c r="Y36" s="102">
        <v>18.47029901</v>
      </c>
      <c r="Z36" s="102">
        <v>16.96046952</v>
      </c>
      <c r="AA36" s="102">
        <v>17.62743312</v>
      </c>
      <c r="AB36" s="102">
        <v>18.00005128</v>
      </c>
      <c r="AC36" s="102">
        <v>16.58457622</v>
      </c>
      <c r="AD36" s="102">
        <v>16.70061418</v>
      </c>
      <c r="AE36" s="102">
        <v>21.65839883</v>
      </c>
      <c r="AF36" s="102">
        <v>20.54885524</v>
      </c>
      <c r="AG36" s="102">
        <v>19.71642504</v>
      </c>
      <c r="AH36" s="102">
        <v>17.73813903</v>
      </c>
      <c r="AI36" s="102">
        <v>17.94610712</v>
      </c>
      <c r="AJ36" s="102">
        <v>19.18266678</v>
      </c>
      <c r="AK36" s="102">
        <v>19.32266472</v>
      </c>
      <c r="AL36" s="102">
        <v>21.64717147</v>
      </c>
    </row>
    <row r="37" spans="1:38" ht="15" customHeight="1">
      <c r="A37" s="99"/>
      <c r="B37" s="100"/>
      <c r="C37" s="101" t="s">
        <v>50</v>
      </c>
      <c r="D37" s="102">
        <v>87.40681152</v>
      </c>
      <c r="E37" s="102">
        <v>86.7073077</v>
      </c>
      <c r="F37" s="102">
        <v>86.45248109</v>
      </c>
      <c r="G37" s="102">
        <v>86.47862354</v>
      </c>
      <c r="H37" s="102">
        <v>85.51885953</v>
      </c>
      <c r="I37" s="102">
        <v>85.24489148</v>
      </c>
      <c r="J37" s="102">
        <v>84.70493006</v>
      </c>
      <c r="K37" s="102">
        <v>84.33304622</v>
      </c>
      <c r="L37" s="102">
        <v>79.92763609</v>
      </c>
      <c r="M37" s="102">
        <v>79.5879815</v>
      </c>
      <c r="N37" s="102">
        <v>80.5666741</v>
      </c>
      <c r="O37" s="102">
        <v>79.3926185</v>
      </c>
      <c r="P37" s="102">
        <v>79.53622317</v>
      </c>
      <c r="Q37" s="102">
        <v>78.74926855</v>
      </c>
      <c r="R37" s="102">
        <v>79.62335167</v>
      </c>
      <c r="S37" s="102">
        <v>78.60683437</v>
      </c>
      <c r="T37" s="102">
        <v>79.82089292</v>
      </c>
      <c r="U37" s="102">
        <v>78.73788793</v>
      </c>
      <c r="V37" s="102">
        <v>78.92538203</v>
      </c>
      <c r="W37" s="102">
        <v>79.62213135</v>
      </c>
      <c r="X37" s="102">
        <v>80.77789257</v>
      </c>
      <c r="Y37" s="102">
        <v>80.38252207</v>
      </c>
      <c r="Z37" s="102">
        <v>79.61752615</v>
      </c>
      <c r="AA37" s="102">
        <v>80.78970253</v>
      </c>
      <c r="AB37" s="102">
        <v>80.94806858</v>
      </c>
      <c r="AC37" s="102">
        <v>81.06792099</v>
      </c>
      <c r="AD37" s="102">
        <v>81.48716872</v>
      </c>
      <c r="AE37" s="102">
        <v>81.81587239</v>
      </c>
      <c r="AF37" s="102">
        <v>82.14371339</v>
      </c>
      <c r="AG37" s="102">
        <v>81.85987763</v>
      </c>
      <c r="AH37" s="102">
        <v>82.12300983</v>
      </c>
      <c r="AI37" s="102">
        <v>82.56776068</v>
      </c>
      <c r="AJ37" s="102">
        <v>82.63220086</v>
      </c>
      <c r="AK37" s="102">
        <v>82.74043784</v>
      </c>
      <c r="AL37" s="102">
        <v>81.54681885</v>
      </c>
    </row>
    <row r="38" spans="1:38" ht="15" customHeight="1">
      <c r="A38" s="99"/>
      <c r="B38" s="100"/>
      <c r="C38" s="101" t="s">
        <v>177</v>
      </c>
      <c r="D38" s="102">
        <v>73.83972761</v>
      </c>
      <c r="E38" s="102">
        <v>73.50272439</v>
      </c>
      <c r="F38" s="102">
        <v>72.55486076</v>
      </c>
      <c r="G38" s="102">
        <v>74.40896797</v>
      </c>
      <c r="H38" s="102">
        <v>68.18402918</v>
      </c>
      <c r="I38" s="102">
        <v>68.60303077</v>
      </c>
      <c r="J38" s="102">
        <v>66.659516</v>
      </c>
      <c r="K38" s="102">
        <v>68.29045382</v>
      </c>
      <c r="L38" s="102">
        <v>66.1085513</v>
      </c>
      <c r="M38" s="102">
        <v>65.55878634</v>
      </c>
      <c r="N38" s="102">
        <v>66.32541144</v>
      </c>
      <c r="O38" s="102">
        <v>63.22312544</v>
      </c>
      <c r="P38" s="102">
        <v>63.10347555</v>
      </c>
      <c r="Q38" s="102">
        <v>62.90532602</v>
      </c>
      <c r="R38" s="102">
        <v>68.36277274</v>
      </c>
      <c r="S38" s="102">
        <v>59.27676092</v>
      </c>
      <c r="T38" s="102">
        <v>62.79983933</v>
      </c>
      <c r="U38" s="102">
        <v>61.56653551</v>
      </c>
      <c r="V38" s="102">
        <v>61.46456898</v>
      </c>
      <c r="W38" s="102">
        <v>59.74155964</v>
      </c>
      <c r="X38" s="102">
        <v>63.76009624</v>
      </c>
      <c r="Y38" s="102">
        <v>62.6519726</v>
      </c>
      <c r="Z38" s="102">
        <v>61.25069435</v>
      </c>
      <c r="AA38" s="102">
        <v>64.9577517</v>
      </c>
      <c r="AB38" s="102">
        <v>64.30460117</v>
      </c>
      <c r="AC38" s="102">
        <v>65.91140278</v>
      </c>
      <c r="AD38" s="102">
        <v>70.77414565</v>
      </c>
      <c r="AE38" s="102">
        <v>67.5286665</v>
      </c>
      <c r="AF38" s="102">
        <v>72.26653937</v>
      </c>
      <c r="AG38" s="102">
        <v>71.44617985</v>
      </c>
      <c r="AH38" s="102">
        <v>75.37977844</v>
      </c>
      <c r="AI38" s="102">
        <v>73.90125554</v>
      </c>
      <c r="AJ38" s="102">
        <v>75.69201747</v>
      </c>
      <c r="AK38" s="102">
        <v>76.18606643</v>
      </c>
      <c r="AL38" s="102">
        <v>72.00395023</v>
      </c>
    </row>
    <row r="39" spans="1:38" ht="15" customHeight="1">
      <c r="A39" s="99"/>
      <c r="B39" s="100" t="s">
        <v>166</v>
      </c>
      <c r="C39" s="101"/>
      <c r="D39" s="102">
        <v>89.24080678</v>
      </c>
      <c r="E39" s="102">
        <v>88.22167357</v>
      </c>
      <c r="F39" s="102">
        <v>89.1496989</v>
      </c>
      <c r="G39" s="102">
        <v>89.13811172</v>
      </c>
      <c r="H39" s="102">
        <v>88.37221204</v>
      </c>
      <c r="I39" s="102">
        <v>88.61402609</v>
      </c>
      <c r="J39" s="102">
        <v>87.45890554</v>
      </c>
      <c r="K39" s="102">
        <v>87.5001069</v>
      </c>
      <c r="L39" s="102">
        <v>82.80892338</v>
      </c>
      <c r="M39" s="102">
        <v>83.10613859</v>
      </c>
      <c r="N39" s="102">
        <v>83.62073836</v>
      </c>
      <c r="O39" s="102">
        <v>83.14399688</v>
      </c>
      <c r="P39" s="102">
        <v>82.55245754</v>
      </c>
      <c r="Q39" s="102">
        <v>82.27388168</v>
      </c>
      <c r="R39" s="102">
        <v>83.32823327</v>
      </c>
      <c r="S39" s="102">
        <v>83.9252306</v>
      </c>
      <c r="T39" s="102">
        <v>84.22752355</v>
      </c>
      <c r="U39" s="102">
        <v>83.69593008</v>
      </c>
      <c r="V39" s="102">
        <v>83.10096513</v>
      </c>
      <c r="W39" s="102">
        <v>84.85818724</v>
      </c>
      <c r="X39" s="102">
        <v>85.44919771</v>
      </c>
      <c r="Y39" s="102">
        <v>85.80153209</v>
      </c>
      <c r="Z39" s="102">
        <v>84.71438345</v>
      </c>
      <c r="AA39" s="102">
        <v>87.38601255</v>
      </c>
      <c r="AB39" s="102">
        <v>87.77500966</v>
      </c>
      <c r="AC39" s="102">
        <v>87.60792939</v>
      </c>
      <c r="AD39" s="102">
        <v>88.09538614</v>
      </c>
      <c r="AE39" s="102">
        <v>88.06240844</v>
      </c>
      <c r="AF39" s="102">
        <v>88.90137339</v>
      </c>
      <c r="AG39" s="102">
        <v>87.89149234</v>
      </c>
      <c r="AH39" s="102">
        <v>88.10013783</v>
      </c>
      <c r="AI39" s="102">
        <v>88.14890924</v>
      </c>
      <c r="AJ39" s="102">
        <v>89.03723522</v>
      </c>
      <c r="AK39" s="102">
        <v>88.87141374</v>
      </c>
      <c r="AL39" s="102">
        <v>87.87021943</v>
      </c>
    </row>
    <row r="40" spans="1:38" ht="15" customHeight="1">
      <c r="A40" s="99"/>
      <c r="B40" s="100"/>
      <c r="C40" s="101" t="s">
        <v>49</v>
      </c>
      <c r="D40" s="102">
        <v>41.76305156</v>
      </c>
      <c r="E40" s="102">
        <v>28.41315369</v>
      </c>
      <c r="F40" s="102">
        <v>31.78884051</v>
      </c>
      <c r="G40" s="102">
        <v>31.30890496</v>
      </c>
      <c r="H40" s="102">
        <v>24.49595647</v>
      </c>
      <c r="I40" s="102">
        <v>27.46982163</v>
      </c>
      <c r="J40" s="102">
        <v>23.51310663</v>
      </c>
      <c r="K40" s="102">
        <v>18.41454778</v>
      </c>
      <c r="L40" s="102">
        <v>17.79221901</v>
      </c>
      <c r="M40" s="102">
        <v>12.50578027</v>
      </c>
      <c r="N40" s="102">
        <v>18.96994802</v>
      </c>
      <c r="O40" s="102">
        <v>11.2655866</v>
      </c>
      <c r="P40" s="102">
        <v>11.64865919</v>
      </c>
      <c r="Q40" s="102">
        <v>12.06767039</v>
      </c>
      <c r="R40" s="102">
        <v>9.37310495</v>
      </c>
      <c r="S40" s="102">
        <v>12.32384715</v>
      </c>
      <c r="T40" s="102">
        <v>11.8733373</v>
      </c>
      <c r="U40" s="102">
        <v>13.34216853</v>
      </c>
      <c r="V40" s="102">
        <v>7.95390764</v>
      </c>
      <c r="W40" s="102">
        <v>9.78982491</v>
      </c>
      <c r="X40" s="102">
        <v>27.85159875</v>
      </c>
      <c r="Y40" s="102">
        <v>27.47027391</v>
      </c>
      <c r="Z40" s="102">
        <v>19.80681926</v>
      </c>
      <c r="AA40" s="102">
        <v>17.33616525</v>
      </c>
      <c r="AB40" s="102">
        <v>21.34264266</v>
      </c>
      <c r="AC40" s="102">
        <v>22.6078588</v>
      </c>
      <c r="AD40" s="102">
        <v>21.33406221</v>
      </c>
      <c r="AE40" s="102">
        <v>30.31772946</v>
      </c>
      <c r="AF40" s="102">
        <v>26.6789216</v>
      </c>
      <c r="AG40" s="102">
        <v>20.58814098</v>
      </c>
      <c r="AH40" s="102">
        <v>21.07976368</v>
      </c>
      <c r="AI40" s="102">
        <v>20.71398523</v>
      </c>
      <c r="AJ40" s="102">
        <v>29.09437018</v>
      </c>
      <c r="AK40" s="102">
        <v>29.08203301</v>
      </c>
      <c r="AL40" s="102">
        <v>35.77767504</v>
      </c>
    </row>
    <row r="41" spans="1:38" ht="15" customHeight="1">
      <c r="A41" s="99"/>
      <c r="B41" s="100"/>
      <c r="C41" s="101" t="s">
        <v>50</v>
      </c>
      <c r="D41" s="102">
        <v>90.80226536</v>
      </c>
      <c r="E41" s="102">
        <v>90.40713324</v>
      </c>
      <c r="F41" s="102">
        <v>90.81819327</v>
      </c>
      <c r="G41" s="102">
        <v>90.69527528</v>
      </c>
      <c r="H41" s="102">
        <v>90.07135498</v>
      </c>
      <c r="I41" s="102">
        <v>90.34276366</v>
      </c>
      <c r="J41" s="102">
        <v>89.36024852</v>
      </c>
      <c r="K41" s="102">
        <v>89.41839242</v>
      </c>
      <c r="L41" s="102">
        <v>85.27201381</v>
      </c>
      <c r="M41" s="102">
        <v>85.80632511</v>
      </c>
      <c r="N41" s="102">
        <v>85.84668993</v>
      </c>
      <c r="O41" s="102">
        <v>85.61282751</v>
      </c>
      <c r="P41" s="102">
        <v>85.04405651</v>
      </c>
      <c r="Q41" s="102">
        <v>84.77607837</v>
      </c>
      <c r="R41" s="102">
        <v>85.54108352</v>
      </c>
      <c r="S41" s="102">
        <v>86.26074292</v>
      </c>
      <c r="T41" s="102">
        <v>86.381222</v>
      </c>
      <c r="U41" s="102">
        <v>86.1456213</v>
      </c>
      <c r="V41" s="102">
        <v>85.80931961</v>
      </c>
      <c r="W41" s="102">
        <v>87.447333</v>
      </c>
      <c r="X41" s="102">
        <v>87.27314213</v>
      </c>
      <c r="Y41" s="102">
        <v>88.03940195</v>
      </c>
      <c r="Z41" s="102">
        <v>86.77008481</v>
      </c>
      <c r="AA41" s="102">
        <v>89.4584984</v>
      </c>
      <c r="AB41" s="102">
        <v>89.49403087</v>
      </c>
      <c r="AC41" s="102">
        <v>89.22342676</v>
      </c>
      <c r="AD41" s="102">
        <v>89.57490542</v>
      </c>
      <c r="AE41" s="102">
        <v>89.64836366</v>
      </c>
      <c r="AF41" s="102">
        <v>90.51895938</v>
      </c>
      <c r="AG41" s="102">
        <v>89.74896441</v>
      </c>
      <c r="AH41" s="102">
        <v>89.70986339</v>
      </c>
      <c r="AI41" s="102">
        <v>89.56816075</v>
      </c>
      <c r="AJ41" s="102">
        <v>90.37669557</v>
      </c>
      <c r="AK41" s="102">
        <v>90.23819245</v>
      </c>
      <c r="AL41" s="102">
        <v>89.49476166</v>
      </c>
    </row>
    <row r="42" spans="1:38" ht="15" customHeight="1">
      <c r="A42" s="99"/>
      <c r="B42" s="100"/>
      <c r="C42" s="101" t="s">
        <v>177</v>
      </c>
      <c r="D42" s="102">
        <v>78.80097005</v>
      </c>
      <c r="E42" s="102">
        <v>74.02490795</v>
      </c>
      <c r="F42" s="102">
        <v>73.8993804</v>
      </c>
      <c r="G42" s="102">
        <v>75.62750212</v>
      </c>
      <c r="H42" s="102">
        <v>69.93406635</v>
      </c>
      <c r="I42" s="102">
        <v>68.27069052</v>
      </c>
      <c r="J42" s="102">
        <v>69.39859117</v>
      </c>
      <c r="K42" s="102">
        <v>71.77851054</v>
      </c>
      <c r="L42" s="102">
        <v>64.79220684</v>
      </c>
      <c r="M42" s="102">
        <v>62.98056677</v>
      </c>
      <c r="N42" s="102">
        <v>66.59124786</v>
      </c>
      <c r="O42" s="102">
        <v>66.40180316</v>
      </c>
      <c r="P42" s="102">
        <v>63.6907925</v>
      </c>
      <c r="Q42" s="102">
        <v>68.13002613</v>
      </c>
      <c r="R42" s="102">
        <v>68.29667053</v>
      </c>
      <c r="S42" s="102">
        <v>59.66472971</v>
      </c>
      <c r="T42" s="102">
        <v>68.51239928</v>
      </c>
      <c r="U42" s="102">
        <v>68.03779997</v>
      </c>
      <c r="V42" s="102">
        <v>59.01388025</v>
      </c>
      <c r="W42" s="102">
        <v>61.84086737</v>
      </c>
      <c r="X42" s="102">
        <v>71.20786497</v>
      </c>
      <c r="Y42" s="102">
        <v>62.92686596</v>
      </c>
      <c r="Z42" s="102">
        <v>67.13060553</v>
      </c>
      <c r="AA42" s="102">
        <v>66.52422961</v>
      </c>
      <c r="AB42" s="102">
        <v>67.61301681</v>
      </c>
      <c r="AC42" s="102">
        <v>73.33803428</v>
      </c>
      <c r="AD42" s="102">
        <v>72.07560485</v>
      </c>
      <c r="AE42" s="102">
        <v>72.77198316</v>
      </c>
      <c r="AF42" s="102">
        <v>73.68617267</v>
      </c>
      <c r="AG42" s="102">
        <v>73.06180289</v>
      </c>
      <c r="AH42" s="102">
        <v>76.54809793</v>
      </c>
      <c r="AI42" s="102">
        <v>73.88814375</v>
      </c>
      <c r="AJ42" s="102">
        <v>77.5361217</v>
      </c>
      <c r="AK42" s="102">
        <v>78.58217646</v>
      </c>
      <c r="AL42" s="102">
        <v>75.91750212</v>
      </c>
    </row>
    <row r="43" spans="1:38" ht="15" customHeight="1">
      <c r="A43" s="99"/>
      <c r="B43" s="100" t="s">
        <v>127</v>
      </c>
      <c r="C43" s="101"/>
      <c r="D43" s="102">
        <v>83.67211217</v>
      </c>
      <c r="E43" s="102">
        <v>82.97510906</v>
      </c>
      <c r="F43" s="102">
        <v>82.57124844</v>
      </c>
      <c r="G43" s="102">
        <v>82.85954477</v>
      </c>
      <c r="H43" s="102">
        <v>81.39074014</v>
      </c>
      <c r="I43" s="102">
        <v>80.98945367</v>
      </c>
      <c r="J43" s="102">
        <v>80.7847701</v>
      </c>
      <c r="K43" s="102">
        <v>80.14445588</v>
      </c>
      <c r="L43" s="102">
        <v>75.47906325</v>
      </c>
      <c r="M43" s="102">
        <v>74.83354894</v>
      </c>
      <c r="N43" s="102">
        <v>75.98326369</v>
      </c>
      <c r="O43" s="102">
        <v>74.7635503</v>
      </c>
      <c r="P43" s="102">
        <v>75.33724064</v>
      </c>
      <c r="Q43" s="102">
        <v>74.41879642</v>
      </c>
      <c r="R43" s="102">
        <v>74.98604078</v>
      </c>
      <c r="S43" s="102">
        <v>73.34816107</v>
      </c>
      <c r="T43" s="102">
        <v>74.88515077</v>
      </c>
      <c r="U43" s="102">
        <v>73.57018301</v>
      </c>
      <c r="V43" s="102">
        <v>74.19247578</v>
      </c>
      <c r="W43" s="102">
        <v>74.42208965</v>
      </c>
      <c r="X43" s="102">
        <v>75.84565152</v>
      </c>
      <c r="Y43" s="102">
        <v>75.16397323</v>
      </c>
      <c r="Z43" s="102">
        <v>74.95091469</v>
      </c>
      <c r="AA43" s="102">
        <v>75.30108527</v>
      </c>
      <c r="AB43" s="102">
        <v>75.65507673</v>
      </c>
      <c r="AC43" s="102">
        <v>75.65507197</v>
      </c>
      <c r="AD43" s="102">
        <v>76.41308091</v>
      </c>
      <c r="AE43" s="102">
        <v>76.62337341</v>
      </c>
      <c r="AF43" s="102">
        <v>77.12791028</v>
      </c>
      <c r="AG43" s="102">
        <v>77.02788886</v>
      </c>
      <c r="AH43" s="102">
        <v>77.44275978</v>
      </c>
      <c r="AI43" s="102">
        <v>78.32300364</v>
      </c>
      <c r="AJ43" s="102">
        <v>78.28964043</v>
      </c>
      <c r="AK43" s="102">
        <v>78.44577374</v>
      </c>
      <c r="AL43" s="102">
        <v>77.00054249</v>
      </c>
    </row>
    <row r="44" spans="1:38" ht="15" customHeight="1">
      <c r="A44" s="99"/>
      <c r="B44" s="100"/>
      <c r="C44" s="101" t="s">
        <v>49</v>
      </c>
      <c r="D44" s="102">
        <v>47.83345365</v>
      </c>
      <c r="E44" s="102">
        <v>44.16264467</v>
      </c>
      <c r="F44" s="102">
        <v>38.56704275</v>
      </c>
      <c r="G44" s="102">
        <v>36.14823712</v>
      </c>
      <c r="H44" s="102">
        <v>30.0380378</v>
      </c>
      <c r="I44" s="102">
        <v>31.25289024</v>
      </c>
      <c r="J44" s="102">
        <v>31.77090183</v>
      </c>
      <c r="K44" s="102">
        <v>29.77017941</v>
      </c>
      <c r="L44" s="102">
        <v>21.26971798</v>
      </c>
      <c r="M44" s="102">
        <v>21.81422786</v>
      </c>
      <c r="N44" s="102">
        <v>20.58340113</v>
      </c>
      <c r="O44" s="102">
        <v>19.22581247</v>
      </c>
      <c r="P44" s="102">
        <v>18.20399959</v>
      </c>
      <c r="Q44" s="102">
        <v>14.73929652</v>
      </c>
      <c r="R44" s="102">
        <v>12.46105815</v>
      </c>
      <c r="S44" s="102">
        <v>14.19537068</v>
      </c>
      <c r="T44" s="102">
        <v>13.41026799</v>
      </c>
      <c r="U44" s="102">
        <v>15.41116673</v>
      </c>
      <c r="V44" s="102">
        <v>17.01954239</v>
      </c>
      <c r="W44" s="102">
        <v>16.26340732</v>
      </c>
      <c r="X44" s="102">
        <v>16.2411366</v>
      </c>
      <c r="Y44" s="102">
        <v>17.76471633</v>
      </c>
      <c r="Z44" s="102">
        <v>16.71097165</v>
      </c>
      <c r="AA44" s="102">
        <v>17.66354971</v>
      </c>
      <c r="AB44" s="102">
        <v>17.61836379</v>
      </c>
      <c r="AC44" s="102">
        <v>15.82585355</v>
      </c>
      <c r="AD44" s="102">
        <v>16.22454389</v>
      </c>
      <c r="AE44" s="102">
        <v>20.60298406</v>
      </c>
      <c r="AF44" s="102">
        <v>19.83757049</v>
      </c>
      <c r="AG44" s="102">
        <v>19.59554977</v>
      </c>
      <c r="AH44" s="102">
        <v>17.23631013</v>
      </c>
      <c r="AI44" s="102">
        <v>17.63837896</v>
      </c>
      <c r="AJ44" s="102">
        <v>17.93924744</v>
      </c>
      <c r="AK44" s="102">
        <v>18.09061894</v>
      </c>
      <c r="AL44" s="102">
        <v>19.7860691</v>
      </c>
    </row>
    <row r="45" spans="1:38" ht="15" customHeight="1">
      <c r="A45" s="99"/>
      <c r="B45" s="100"/>
      <c r="C45" s="101" t="s">
        <v>50</v>
      </c>
      <c r="D45" s="102">
        <v>86.19776273</v>
      </c>
      <c r="E45" s="102">
        <v>85.40408272</v>
      </c>
      <c r="F45" s="102">
        <v>84.91342101</v>
      </c>
      <c r="G45" s="102">
        <v>84.98959967</v>
      </c>
      <c r="H45" s="102">
        <v>83.87996192</v>
      </c>
      <c r="I45" s="102">
        <v>83.42875611</v>
      </c>
      <c r="J45" s="102">
        <v>83.11198795</v>
      </c>
      <c r="K45" s="102">
        <v>82.56483524</v>
      </c>
      <c r="L45" s="102">
        <v>78.6149994</v>
      </c>
      <c r="M45" s="102">
        <v>78.07753407</v>
      </c>
      <c r="N45" s="102">
        <v>79.28335974</v>
      </c>
      <c r="O45" s="102">
        <v>77.91831819</v>
      </c>
      <c r="P45" s="102">
        <v>78.21781043</v>
      </c>
      <c r="Q45" s="102">
        <v>77.30233694</v>
      </c>
      <c r="R45" s="102">
        <v>78.17219269</v>
      </c>
      <c r="S45" s="102">
        <v>76.88207114</v>
      </c>
      <c r="T45" s="102">
        <v>78.4387486</v>
      </c>
      <c r="U45" s="102">
        <v>77.22496944</v>
      </c>
      <c r="V45" s="102">
        <v>77.58049979</v>
      </c>
      <c r="W45" s="102">
        <v>78.14673451</v>
      </c>
      <c r="X45" s="102">
        <v>79.46857257</v>
      </c>
      <c r="Y45" s="102">
        <v>78.92554556</v>
      </c>
      <c r="Z45" s="102">
        <v>78.24321915</v>
      </c>
      <c r="AA45" s="102">
        <v>78.22544901</v>
      </c>
      <c r="AB45" s="102">
        <v>78.38496673</v>
      </c>
      <c r="AC45" s="102">
        <v>78.55455338</v>
      </c>
      <c r="AD45" s="102">
        <v>79.01222782</v>
      </c>
      <c r="AE45" s="102">
        <v>79.37528806</v>
      </c>
      <c r="AF45" s="102">
        <v>79.55325175</v>
      </c>
      <c r="AG45" s="102">
        <v>79.40970941</v>
      </c>
      <c r="AH45" s="102">
        <v>79.60330487</v>
      </c>
      <c r="AI45" s="102">
        <v>80.27368528</v>
      </c>
      <c r="AJ45" s="102">
        <v>80.17642185</v>
      </c>
      <c r="AK45" s="102">
        <v>80.42273821</v>
      </c>
      <c r="AL45" s="102">
        <v>79.23916208</v>
      </c>
    </row>
    <row r="46" spans="1:38" ht="15" customHeight="1">
      <c r="A46" s="99"/>
      <c r="B46" s="100"/>
      <c r="C46" s="101" t="s">
        <v>177</v>
      </c>
      <c r="D46" s="102">
        <v>71.43067358</v>
      </c>
      <c r="E46" s="102">
        <v>73.26700289</v>
      </c>
      <c r="F46" s="102">
        <v>72.01468457</v>
      </c>
      <c r="G46" s="102">
        <v>73.87915938</v>
      </c>
      <c r="H46" s="102">
        <v>67.47045835</v>
      </c>
      <c r="I46" s="102">
        <v>68.75766292</v>
      </c>
      <c r="J46" s="102">
        <v>65.25334901</v>
      </c>
      <c r="K46" s="102">
        <v>66.42407008</v>
      </c>
      <c r="L46" s="102">
        <v>66.59859557</v>
      </c>
      <c r="M46" s="102">
        <v>66.3887697</v>
      </c>
      <c r="N46" s="102">
        <v>66.22649434</v>
      </c>
      <c r="O46" s="102">
        <v>62.08949208</v>
      </c>
      <c r="P46" s="102">
        <v>62.87803453</v>
      </c>
      <c r="Q46" s="102">
        <v>61.1700365</v>
      </c>
      <c r="R46" s="102">
        <v>68.38353022</v>
      </c>
      <c r="S46" s="102">
        <v>59.15459249</v>
      </c>
      <c r="T46" s="102">
        <v>61.16762578</v>
      </c>
      <c r="U46" s="102">
        <v>59.50342686</v>
      </c>
      <c r="V46" s="102">
        <v>62.18065661</v>
      </c>
      <c r="W46" s="102">
        <v>59.19886536</v>
      </c>
      <c r="X46" s="102">
        <v>61.57801369</v>
      </c>
      <c r="Y46" s="102">
        <v>62.57575728</v>
      </c>
      <c r="Z46" s="102">
        <v>59.73581538</v>
      </c>
      <c r="AA46" s="102">
        <v>64.32581738</v>
      </c>
      <c r="AB46" s="102">
        <v>63.08942004</v>
      </c>
      <c r="AC46" s="102">
        <v>63.28658832</v>
      </c>
      <c r="AD46" s="102">
        <v>70.27141969</v>
      </c>
      <c r="AE46" s="102">
        <v>65.46504081</v>
      </c>
      <c r="AF46" s="102">
        <v>71.63430158</v>
      </c>
      <c r="AG46" s="102">
        <v>70.73537374</v>
      </c>
      <c r="AH46" s="102">
        <v>74.86261675</v>
      </c>
      <c r="AI46" s="102">
        <v>73.90695686</v>
      </c>
      <c r="AJ46" s="102">
        <v>74.94184972</v>
      </c>
      <c r="AK46" s="102">
        <v>75.26233192</v>
      </c>
      <c r="AL46" s="102">
        <v>70.48961414</v>
      </c>
    </row>
    <row r="47" spans="1:38" ht="15" customHeight="1">
      <c r="A47" s="103" t="s">
        <v>79</v>
      </c>
      <c r="B47" s="103"/>
      <c r="C47" s="104"/>
      <c r="D47" s="98"/>
      <c r="E47" s="98"/>
      <c r="F47" s="98"/>
      <c r="G47" s="98"/>
      <c r="H47" s="98"/>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c r="AH47" s="98"/>
      <c r="AI47" s="98"/>
      <c r="AJ47" s="98"/>
      <c r="AK47" s="98"/>
      <c r="AL47" s="98"/>
    </row>
    <row r="48" spans="1:38" ht="15" customHeight="1">
      <c r="A48" s="99"/>
      <c r="B48" s="100" t="s">
        <v>126</v>
      </c>
      <c r="C48" s="101"/>
      <c r="D48" s="105">
        <v>101.96649251</v>
      </c>
      <c r="E48" s="105">
        <v>104.88910161</v>
      </c>
      <c r="F48" s="105">
        <v>105.4402234</v>
      </c>
      <c r="G48" s="105">
        <v>104.37750847</v>
      </c>
      <c r="H48" s="105">
        <v>105.90715414</v>
      </c>
      <c r="I48" s="105">
        <v>109.25673948</v>
      </c>
      <c r="J48" s="105">
        <v>111.68798658</v>
      </c>
      <c r="K48" s="105">
        <v>113.6659678</v>
      </c>
      <c r="L48" s="105">
        <v>109.34530182</v>
      </c>
      <c r="M48" s="105">
        <v>111.18508797</v>
      </c>
      <c r="N48" s="105">
        <v>112.62484251</v>
      </c>
      <c r="O48" s="105">
        <v>112.7466964</v>
      </c>
      <c r="P48" s="105">
        <v>113.10391644</v>
      </c>
      <c r="Q48" s="105">
        <v>113.124289</v>
      </c>
      <c r="R48" s="105">
        <v>115.12200135</v>
      </c>
      <c r="S48" s="105">
        <v>117.07558706</v>
      </c>
      <c r="T48" s="105">
        <v>119.16353138</v>
      </c>
      <c r="U48" s="105">
        <v>121.31282668</v>
      </c>
      <c r="V48" s="105">
        <v>122.99348398</v>
      </c>
      <c r="W48" s="105">
        <v>124.86188913</v>
      </c>
      <c r="X48" s="105">
        <v>127.63001763</v>
      </c>
      <c r="Y48" s="105">
        <v>128.45749079</v>
      </c>
      <c r="Z48" s="105">
        <v>130.59181887</v>
      </c>
      <c r="AA48" s="105">
        <v>136.45173679</v>
      </c>
      <c r="AB48" s="105">
        <v>135.99374632</v>
      </c>
      <c r="AC48" s="105">
        <v>137.00973193</v>
      </c>
      <c r="AD48" s="105">
        <v>138.8819729</v>
      </c>
      <c r="AE48" s="105">
        <v>140.99329092</v>
      </c>
      <c r="AF48" s="105">
        <v>142.12843847</v>
      </c>
      <c r="AG48" s="105">
        <v>142.22175051</v>
      </c>
      <c r="AH48" s="105">
        <v>138.62695018</v>
      </c>
      <c r="AI48" s="105">
        <v>137.75479331</v>
      </c>
      <c r="AJ48" s="105">
        <v>139.06183609</v>
      </c>
      <c r="AK48" s="105">
        <v>141.57541999</v>
      </c>
      <c r="AL48" s="105">
        <v>142.79709828</v>
      </c>
    </row>
    <row r="49" spans="1:38" ht="15" customHeight="1">
      <c r="A49" s="99"/>
      <c r="B49" s="100"/>
      <c r="C49" s="101" t="s">
        <v>49</v>
      </c>
      <c r="D49" s="105">
        <v>15.00032466</v>
      </c>
      <c r="E49" s="105">
        <v>14.38266634</v>
      </c>
      <c r="F49" s="105">
        <v>13.74606252</v>
      </c>
      <c r="G49" s="105">
        <v>12.62454972</v>
      </c>
      <c r="H49" s="105">
        <v>12.19569664</v>
      </c>
      <c r="I49" s="105">
        <v>12.67772604</v>
      </c>
      <c r="J49" s="105">
        <v>12.5294764</v>
      </c>
      <c r="K49" s="105">
        <v>12.53733394</v>
      </c>
      <c r="L49" s="105">
        <v>12.67582896</v>
      </c>
      <c r="M49" s="105">
        <v>12.38341798</v>
      </c>
      <c r="N49" s="105">
        <v>12.16961874</v>
      </c>
      <c r="O49" s="105">
        <v>11.49149964</v>
      </c>
      <c r="P49" s="105">
        <v>10.42854922</v>
      </c>
      <c r="Q49" s="105">
        <v>10.27088207</v>
      </c>
      <c r="R49" s="105">
        <v>10.75320622</v>
      </c>
      <c r="S49" s="105">
        <v>10.94011433</v>
      </c>
      <c r="T49" s="105">
        <v>11.42020309</v>
      </c>
      <c r="U49" s="105">
        <v>11.80442315</v>
      </c>
      <c r="V49" s="105">
        <v>11.99411401</v>
      </c>
      <c r="W49" s="105">
        <v>12.0951676</v>
      </c>
      <c r="X49" s="105">
        <v>12.68933475</v>
      </c>
      <c r="Y49" s="105">
        <v>12.50928943</v>
      </c>
      <c r="Z49" s="105">
        <v>11.80831354</v>
      </c>
      <c r="AA49" s="105">
        <v>10.99014477</v>
      </c>
      <c r="AB49" s="105">
        <v>10.46594418</v>
      </c>
      <c r="AC49" s="105">
        <v>10.55689569</v>
      </c>
      <c r="AD49" s="105">
        <v>10.38070543</v>
      </c>
      <c r="AE49" s="105">
        <v>10.41315976</v>
      </c>
      <c r="AF49" s="105">
        <v>10.20930378</v>
      </c>
      <c r="AG49" s="105">
        <v>9.66349803</v>
      </c>
      <c r="AH49" s="105">
        <v>8.71077357</v>
      </c>
      <c r="AI49" s="105">
        <v>7.8938297</v>
      </c>
      <c r="AJ49" s="105">
        <v>8.08532247</v>
      </c>
      <c r="AK49" s="105">
        <v>8.19369358</v>
      </c>
      <c r="AL49" s="105">
        <v>8.18857351</v>
      </c>
    </row>
    <row r="50" spans="1:38" ht="15" customHeight="1">
      <c r="A50" s="99"/>
      <c r="B50" s="100"/>
      <c r="C50" s="101" t="s">
        <v>50</v>
      </c>
      <c r="D50" s="105">
        <v>83.85273357</v>
      </c>
      <c r="E50" s="105">
        <v>87.37973415</v>
      </c>
      <c r="F50" s="105">
        <v>88.61461393</v>
      </c>
      <c r="G50" s="105">
        <v>88.80777855</v>
      </c>
      <c r="H50" s="105">
        <v>90.79090355</v>
      </c>
      <c r="I50" s="105">
        <v>93.53803897</v>
      </c>
      <c r="J50" s="105">
        <v>96.15940931</v>
      </c>
      <c r="K50" s="105">
        <v>98.09629995</v>
      </c>
      <c r="L50" s="105">
        <v>93.67351809</v>
      </c>
      <c r="M50" s="105">
        <v>95.62963061</v>
      </c>
      <c r="N50" s="105">
        <v>97.09065932</v>
      </c>
      <c r="O50" s="105">
        <v>97.88724586</v>
      </c>
      <c r="P50" s="105">
        <v>99.44087039</v>
      </c>
      <c r="Q50" s="105">
        <v>99.81752899</v>
      </c>
      <c r="R50" s="105">
        <v>101.19012549</v>
      </c>
      <c r="S50" s="105">
        <v>102.88972575</v>
      </c>
      <c r="T50" s="105">
        <v>104.33689638</v>
      </c>
      <c r="U50" s="105">
        <v>106.17439246</v>
      </c>
      <c r="V50" s="105">
        <v>107.6106449</v>
      </c>
      <c r="W50" s="105">
        <v>109.22301198</v>
      </c>
      <c r="X50" s="105">
        <v>111.11024251</v>
      </c>
      <c r="Y50" s="105">
        <v>112.17843008</v>
      </c>
      <c r="Z50" s="105">
        <v>114.74579469</v>
      </c>
      <c r="AA50" s="105">
        <v>121.04179228</v>
      </c>
      <c r="AB50" s="105">
        <v>120.87977398</v>
      </c>
      <c r="AC50" s="105">
        <v>121.60397049</v>
      </c>
      <c r="AD50" s="105">
        <v>123.64125957</v>
      </c>
      <c r="AE50" s="105">
        <v>125.42465263</v>
      </c>
      <c r="AF50" s="105">
        <v>126.34203208</v>
      </c>
      <c r="AG50" s="105">
        <v>126.62717635</v>
      </c>
      <c r="AH50" s="105">
        <v>123.99225387</v>
      </c>
      <c r="AI50" s="105">
        <v>123.66415227</v>
      </c>
      <c r="AJ50" s="105">
        <v>124.26984803</v>
      </c>
      <c r="AK50" s="105">
        <v>126.04356465</v>
      </c>
      <c r="AL50" s="105">
        <v>126.88004395</v>
      </c>
    </row>
    <row r="51" spans="1:38" ht="15" customHeight="1">
      <c r="A51" s="99"/>
      <c r="B51" s="100"/>
      <c r="C51" s="101" t="s">
        <v>177</v>
      </c>
      <c r="D51" s="105">
        <v>3.11343428</v>
      </c>
      <c r="E51" s="105">
        <v>3.12670112</v>
      </c>
      <c r="F51" s="105">
        <v>3.07954695</v>
      </c>
      <c r="G51" s="105">
        <v>2.9451802</v>
      </c>
      <c r="H51" s="105">
        <v>2.92055395</v>
      </c>
      <c r="I51" s="105">
        <v>3.04097447</v>
      </c>
      <c r="J51" s="105">
        <v>2.99910087</v>
      </c>
      <c r="K51" s="105">
        <v>3.03233391</v>
      </c>
      <c r="L51" s="105">
        <v>2.99595477</v>
      </c>
      <c r="M51" s="105">
        <v>3.17203938</v>
      </c>
      <c r="N51" s="105">
        <v>3.36456445</v>
      </c>
      <c r="O51" s="105">
        <v>3.3679509</v>
      </c>
      <c r="P51" s="105">
        <v>3.23449683</v>
      </c>
      <c r="Q51" s="105">
        <v>3.03587794</v>
      </c>
      <c r="R51" s="105">
        <v>3.17866964</v>
      </c>
      <c r="S51" s="105">
        <v>3.24574698</v>
      </c>
      <c r="T51" s="105">
        <v>3.40643191</v>
      </c>
      <c r="U51" s="105">
        <v>3.33401107</v>
      </c>
      <c r="V51" s="105">
        <v>3.38872507</v>
      </c>
      <c r="W51" s="105">
        <v>3.54370955</v>
      </c>
      <c r="X51" s="105">
        <v>3.83044037</v>
      </c>
      <c r="Y51" s="105">
        <v>3.76977128</v>
      </c>
      <c r="Z51" s="105">
        <v>4.03771064</v>
      </c>
      <c r="AA51" s="105">
        <v>4.41979974</v>
      </c>
      <c r="AB51" s="105">
        <v>4.64802816</v>
      </c>
      <c r="AC51" s="105">
        <v>4.84886575</v>
      </c>
      <c r="AD51" s="105">
        <v>4.8600079</v>
      </c>
      <c r="AE51" s="105">
        <v>5.15547853</v>
      </c>
      <c r="AF51" s="105">
        <v>5.57710261</v>
      </c>
      <c r="AG51" s="105">
        <v>5.93107613</v>
      </c>
      <c r="AH51" s="105">
        <v>5.92392274</v>
      </c>
      <c r="AI51" s="105">
        <v>6.19681134</v>
      </c>
      <c r="AJ51" s="105">
        <v>6.70666559</v>
      </c>
      <c r="AK51" s="105">
        <v>7.33816176</v>
      </c>
      <c r="AL51" s="105">
        <v>7.72848082</v>
      </c>
    </row>
    <row r="52" spans="1:38" ht="15" customHeight="1">
      <c r="A52" s="99"/>
      <c r="B52" s="100" t="s">
        <v>166</v>
      </c>
      <c r="C52" s="101"/>
      <c r="D52" s="105">
        <v>18.37613619</v>
      </c>
      <c r="E52" s="105">
        <v>18.7605004</v>
      </c>
      <c r="F52" s="105">
        <v>18.28717221</v>
      </c>
      <c r="G52" s="105">
        <v>17.82840932</v>
      </c>
      <c r="H52" s="105">
        <v>18.42638399</v>
      </c>
      <c r="I52" s="105">
        <v>18.45371825</v>
      </c>
      <c r="J52" s="105">
        <v>18.51660023</v>
      </c>
      <c r="K52" s="105">
        <v>18.7644612</v>
      </c>
      <c r="L52" s="105">
        <v>12.99047107</v>
      </c>
      <c r="M52" s="105">
        <v>13.31905395</v>
      </c>
      <c r="N52" s="105">
        <v>13.67709012</v>
      </c>
      <c r="O52" s="105">
        <v>13.65979466</v>
      </c>
      <c r="P52" s="105">
        <v>13.92633969</v>
      </c>
      <c r="Q52" s="105">
        <v>14.15718158</v>
      </c>
      <c r="R52" s="105">
        <v>14.71923312</v>
      </c>
      <c r="S52" s="105">
        <v>14.06147013</v>
      </c>
      <c r="T52" s="105">
        <v>13.60578465</v>
      </c>
      <c r="U52" s="105">
        <v>13.89827353</v>
      </c>
      <c r="V52" s="105">
        <v>13.77233884</v>
      </c>
      <c r="W52" s="105">
        <v>13.72754563</v>
      </c>
      <c r="X52" s="105">
        <v>14.68743743</v>
      </c>
      <c r="Y52" s="105">
        <v>14.27750148</v>
      </c>
      <c r="Z52" s="105">
        <v>14.67999266</v>
      </c>
      <c r="AA52" s="105">
        <v>21.53331178</v>
      </c>
      <c r="AB52" s="105">
        <v>21.45135442</v>
      </c>
      <c r="AC52" s="105">
        <v>21.940511</v>
      </c>
      <c r="AD52" s="105">
        <v>21.77851073</v>
      </c>
      <c r="AE52" s="105">
        <v>22.21873675</v>
      </c>
      <c r="AF52" s="105">
        <v>22.90232026</v>
      </c>
      <c r="AG52" s="105">
        <v>22.61067484</v>
      </c>
      <c r="AH52" s="105">
        <v>23.13731558</v>
      </c>
      <c r="AI52" s="105">
        <v>22.8226207</v>
      </c>
      <c r="AJ52" s="105">
        <v>22.18007807</v>
      </c>
      <c r="AK52" s="105">
        <v>22.41564891</v>
      </c>
      <c r="AL52" s="105">
        <v>21.91151975</v>
      </c>
    </row>
    <row r="53" spans="1:38" ht="15" customHeight="1">
      <c r="A53" s="99"/>
      <c r="B53" s="100"/>
      <c r="C53" s="101" t="s">
        <v>49</v>
      </c>
      <c r="D53" s="105">
        <v>1.47533175</v>
      </c>
      <c r="E53" s="105">
        <v>1.43788595</v>
      </c>
      <c r="F53" s="105">
        <v>1.25216934</v>
      </c>
      <c r="G53" s="105">
        <v>1.07866555</v>
      </c>
      <c r="H53" s="105">
        <v>1.10901262</v>
      </c>
      <c r="I53" s="105">
        <v>0.97934712</v>
      </c>
      <c r="J53" s="105">
        <v>1.05726196</v>
      </c>
      <c r="K53" s="105">
        <v>1.01085033</v>
      </c>
      <c r="L53" s="105">
        <v>0.70366299</v>
      </c>
      <c r="M53" s="105">
        <v>0.70600937</v>
      </c>
      <c r="N53" s="105">
        <v>0.72439701</v>
      </c>
      <c r="O53" s="105">
        <v>0.68212795</v>
      </c>
      <c r="P53" s="105">
        <v>0.64937634</v>
      </c>
      <c r="Q53" s="105">
        <v>0.70365616</v>
      </c>
      <c r="R53" s="105">
        <v>0.77903623</v>
      </c>
      <c r="S53" s="105">
        <v>0.57244438</v>
      </c>
      <c r="T53" s="105">
        <v>0.60797885</v>
      </c>
      <c r="U53" s="105">
        <v>0.68272139</v>
      </c>
      <c r="V53" s="105">
        <v>0.62923004</v>
      </c>
      <c r="W53" s="105">
        <v>0.63017481</v>
      </c>
      <c r="X53" s="105">
        <v>0.67111754</v>
      </c>
      <c r="Y53" s="105">
        <v>0.61048955</v>
      </c>
      <c r="Z53" s="105">
        <v>0.64316359</v>
      </c>
      <c r="AA53" s="105">
        <v>0.72203757</v>
      </c>
      <c r="AB53" s="105">
        <v>0.61557067</v>
      </c>
      <c r="AC53" s="105">
        <v>0.63639037</v>
      </c>
      <c r="AD53" s="105">
        <v>0.58475867</v>
      </c>
      <c r="AE53" s="105">
        <v>0.58610303</v>
      </c>
      <c r="AF53" s="105">
        <v>0.68863073</v>
      </c>
      <c r="AG53" s="105">
        <v>0.70097697</v>
      </c>
      <c r="AH53" s="105">
        <v>0.68604985</v>
      </c>
      <c r="AI53" s="105">
        <v>0.49623175</v>
      </c>
      <c r="AJ53" s="105">
        <v>0.5200971</v>
      </c>
      <c r="AK53" s="105">
        <v>0.54005187</v>
      </c>
      <c r="AL53" s="105">
        <v>0.5071443</v>
      </c>
    </row>
    <row r="54" spans="1:38" ht="15" customHeight="1">
      <c r="A54" s="99"/>
      <c r="B54" s="100"/>
      <c r="C54" s="101" t="s">
        <v>50</v>
      </c>
      <c r="D54" s="105">
        <v>16.28923276</v>
      </c>
      <c r="E54" s="105">
        <v>16.73149089</v>
      </c>
      <c r="F54" s="105">
        <v>16.45912981</v>
      </c>
      <c r="G54" s="105">
        <v>16.19720104</v>
      </c>
      <c r="H54" s="105">
        <v>16.8196382</v>
      </c>
      <c r="I54" s="105">
        <v>16.87866231</v>
      </c>
      <c r="J54" s="105">
        <v>16.84085174</v>
      </c>
      <c r="K54" s="105">
        <v>17.13279542</v>
      </c>
      <c r="L54" s="105">
        <v>11.8612346</v>
      </c>
      <c r="M54" s="105">
        <v>12.20136589</v>
      </c>
      <c r="N54" s="105">
        <v>12.45427692</v>
      </c>
      <c r="O54" s="105">
        <v>12.47998075</v>
      </c>
      <c r="P54" s="105">
        <v>12.79513586</v>
      </c>
      <c r="Q54" s="105">
        <v>12.99521516</v>
      </c>
      <c r="R54" s="105">
        <v>13.48818966</v>
      </c>
      <c r="S54" s="105">
        <v>13.00431523</v>
      </c>
      <c r="T54" s="105">
        <v>12.58537397</v>
      </c>
      <c r="U54" s="105">
        <v>12.75157492</v>
      </c>
      <c r="V54" s="105">
        <v>12.66564914</v>
      </c>
      <c r="W54" s="105">
        <v>12.61314769</v>
      </c>
      <c r="X54" s="105">
        <v>13.49880053</v>
      </c>
      <c r="Y54" s="105">
        <v>13.13869304</v>
      </c>
      <c r="Z54" s="105">
        <v>13.50990898</v>
      </c>
      <c r="AA54" s="105">
        <v>19.98721763</v>
      </c>
      <c r="AB54" s="105">
        <v>19.96561494</v>
      </c>
      <c r="AC54" s="105">
        <v>20.43265474</v>
      </c>
      <c r="AD54" s="105">
        <v>20.32105876</v>
      </c>
      <c r="AE54" s="105">
        <v>20.72286958</v>
      </c>
      <c r="AF54" s="105">
        <v>21.06839507</v>
      </c>
      <c r="AG54" s="105">
        <v>20.656047</v>
      </c>
      <c r="AH54" s="105">
        <v>21.16260986</v>
      </c>
      <c r="AI54" s="105">
        <v>21.02058659</v>
      </c>
      <c r="AJ54" s="105">
        <v>20.30820628</v>
      </c>
      <c r="AK54" s="105">
        <v>20.43181882</v>
      </c>
      <c r="AL54" s="105">
        <v>19.8831247</v>
      </c>
    </row>
    <row r="55" spans="1:38" ht="15" customHeight="1">
      <c r="A55" s="99"/>
      <c r="B55" s="100"/>
      <c r="C55" s="101" t="s">
        <v>177</v>
      </c>
      <c r="D55" s="105">
        <v>0.61157168</v>
      </c>
      <c r="E55" s="105">
        <v>0.59112356</v>
      </c>
      <c r="F55" s="105">
        <v>0.57587306</v>
      </c>
      <c r="G55" s="105">
        <v>0.55254273</v>
      </c>
      <c r="H55" s="105">
        <v>0.49773317</v>
      </c>
      <c r="I55" s="105">
        <v>0.59570882</v>
      </c>
      <c r="J55" s="105">
        <v>0.61848653</v>
      </c>
      <c r="K55" s="105">
        <v>0.62081545</v>
      </c>
      <c r="L55" s="105">
        <v>0.42557348</v>
      </c>
      <c r="M55" s="105">
        <v>0.41167869</v>
      </c>
      <c r="N55" s="105">
        <v>0.49841619</v>
      </c>
      <c r="O55" s="105">
        <v>0.49768596</v>
      </c>
      <c r="P55" s="105">
        <v>0.48182749</v>
      </c>
      <c r="Q55" s="105">
        <v>0.45831026</v>
      </c>
      <c r="R55" s="105">
        <v>0.45200723</v>
      </c>
      <c r="S55" s="105">
        <v>0.48471052</v>
      </c>
      <c r="T55" s="105">
        <v>0.41243183</v>
      </c>
      <c r="U55" s="105">
        <v>0.46397722</v>
      </c>
      <c r="V55" s="105">
        <v>0.47745966</v>
      </c>
      <c r="W55" s="105">
        <v>0.48422313</v>
      </c>
      <c r="X55" s="105">
        <v>0.51751936</v>
      </c>
      <c r="Y55" s="105">
        <v>0.52831889</v>
      </c>
      <c r="Z55" s="105">
        <v>0.52692009</v>
      </c>
      <c r="AA55" s="105">
        <v>0.82405658</v>
      </c>
      <c r="AB55" s="105">
        <v>0.87016881</v>
      </c>
      <c r="AC55" s="105">
        <v>0.87146589</v>
      </c>
      <c r="AD55" s="105">
        <v>0.8726933</v>
      </c>
      <c r="AE55" s="105">
        <v>0.90976414</v>
      </c>
      <c r="AF55" s="105">
        <v>1.14529446</v>
      </c>
      <c r="AG55" s="105">
        <v>1.25365087</v>
      </c>
      <c r="AH55" s="105">
        <v>1.28865587</v>
      </c>
      <c r="AI55" s="105">
        <v>1.30580236</v>
      </c>
      <c r="AJ55" s="105">
        <v>1.35177469</v>
      </c>
      <c r="AK55" s="105">
        <v>1.44377822</v>
      </c>
      <c r="AL55" s="105">
        <v>1.52125075</v>
      </c>
    </row>
    <row r="56" spans="1:38" ht="15" customHeight="1">
      <c r="A56" s="99"/>
      <c r="B56" s="100" t="s">
        <v>127</v>
      </c>
      <c r="C56" s="101"/>
      <c r="D56" s="105">
        <v>83.59035632</v>
      </c>
      <c r="E56" s="105">
        <v>86.12860121</v>
      </c>
      <c r="F56" s="105">
        <v>87.15305119</v>
      </c>
      <c r="G56" s="105">
        <v>86.54909915</v>
      </c>
      <c r="H56" s="105">
        <v>87.48077015</v>
      </c>
      <c r="I56" s="105">
        <v>90.80302123</v>
      </c>
      <c r="J56" s="105">
        <v>93.17138635</v>
      </c>
      <c r="K56" s="105">
        <v>94.9015066</v>
      </c>
      <c r="L56" s="105">
        <v>96.35483075</v>
      </c>
      <c r="M56" s="105">
        <v>97.86603402</v>
      </c>
      <c r="N56" s="105">
        <v>98.94775239</v>
      </c>
      <c r="O56" s="105">
        <v>99.08690174</v>
      </c>
      <c r="P56" s="105">
        <v>99.17757675</v>
      </c>
      <c r="Q56" s="105">
        <v>98.96710742</v>
      </c>
      <c r="R56" s="105">
        <v>100.40276823</v>
      </c>
      <c r="S56" s="105">
        <v>103.01411693</v>
      </c>
      <c r="T56" s="105">
        <v>105.55774673</v>
      </c>
      <c r="U56" s="105">
        <v>107.41455315</v>
      </c>
      <c r="V56" s="105">
        <v>109.22114514</v>
      </c>
      <c r="W56" s="105">
        <v>111.1343435</v>
      </c>
      <c r="X56" s="105">
        <v>112.9425802</v>
      </c>
      <c r="Y56" s="105">
        <v>114.17998931</v>
      </c>
      <c r="Z56" s="105">
        <v>115.91182621</v>
      </c>
      <c r="AA56" s="105">
        <v>114.91842501</v>
      </c>
      <c r="AB56" s="105">
        <v>114.5423919</v>
      </c>
      <c r="AC56" s="105">
        <v>115.06922093</v>
      </c>
      <c r="AD56" s="105">
        <v>117.10346217</v>
      </c>
      <c r="AE56" s="105">
        <v>118.77455417</v>
      </c>
      <c r="AF56" s="105">
        <v>119.22611821</v>
      </c>
      <c r="AG56" s="105">
        <v>119.61107567</v>
      </c>
      <c r="AH56" s="105">
        <v>115.4896346</v>
      </c>
      <c r="AI56" s="105">
        <v>114.93217261</v>
      </c>
      <c r="AJ56" s="105">
        <v>116.88175802</v>
      </c>
      <c r="AK56" s="105">
        <v>119.15977108</v>
      </c>
      <c r="AL56" s="105">
        <v>120.88557853</v>
      </c>
    </row>
    <row r="57" spans="1:38" ht="15" customHeight="1">
      <c r="A57" s="99"/>
      <c r="B57" s="100"/>
      <c r="C57" s="101" t="s">
        <v>49</v>
      </c>
      <c r="D57" s="105">
        <v>13.52499291</v>
      </c>
      <c r="E57" s="105">
        <v>12.94478039</v>
      </c>
      <c r="F57" s="105">
        <v>12.49389318</v>
      </c>
      <c r="G57" s="105">
        <v>11.54588417</v>
      </c>
      <c r="H57" s="105">
        <v>11.08668402</v>
      </c>
      <c r="I57" s="105">
        <v>11.69837892</v>
      </c>
      <c r="J57" s="105">
        <v>11.47221444</v>
      </c>
      <c r="K57" s="105">
        <v>11.52648361</v>
      </c>
      <c r="L57" s="105">
        <v>11.97216597</v>
      </c>
      <c r="M57" s="105">
        <v>11.67740861</v>
      </c>
      <c r="N57" s="105">
        <v>11.44522173</v>
      </c>
      <c r="O57" s="105">
        <v>10.80937169</v>
      </c>
      <c r="P57" s="105">
        <v>9.77917288</v>
      </c>
      <c r="Q57" s="105">
        <v>9.56722591</v>
      </c>
      <c r="R57" s="105">
        <v>9.97416999</v>
      </c>
      <c r="S57" s="105">
        <v>10.36766995</v>
      </c>
      <c r="T57" s="105">
        <v>10.81222424</v>
      </c>
      <c r="U57" s="105">
        <v>11.12170176</v>
      </c>
      <c r="V57" s="105">
        <v>11.36488397</v>
      </c>
      <c r="W57" s="105">
        <v>11.46499279</v>
      </c>
      <c r="X57" s="105">
        <v>12.01821721</v>
      </c>
      <c r="Y57" s="105">
        <v>11.89879988</v>
      </c>
      <c r="Z57" s="105">
        <v>11.16514995</v>
      </c>
      <c r="AA57" s="105">
        <v>10.2681072</v>
      </c>
      <c r="AB57" s="105">
        <v>9.85037351</v>
      </c>
      <c r="AC57" s="105">
        <v>9.92050532</v>
      </c>
      <c r="AD57" s="105">
        <v>9.79594676</v>
      </c>
      <c r="AE57" s="105">
        <v>9.82705673</v>
      </c>
      <c r="AF57" s="105">
        <v>9.52067305</v>
      </c>
      <c r="AG57" s="105">
        <v>8.96252106</v>
      </c>
      <c r="AH57" s="105">
        <v>8.02472372</v>
      </c>
      <c r="AI57" s="105">
        <v>7.39759795</v>
      </c>
      <c r="AJ57" s="105">
        <v>7.56522537</v>
      </c>
      <c r="AK57" s="105">
        <v>7.65364171</v>
      </c>
      <c r="AL57" s="105">
        <v>7.68142921</v>
      </c>
    </row>
    <row r="58" spans="1:38" ht="15" customHeight="1">
      <c r="A58" s="99"/>
      <c r="B58" s="100"/>
      <c r="C58" s="101" t="s">
        <v>50</v>
      </c>
      <c r="D58" s="105">
        <v>67.56350081</v>
      </c>
      <c r="E58" s="105">
        <v>70.64824326</v>
      </c>
      <c r="F58" s="105">
        <v>72.15548412</v>
      </c>
      <c r="G58" s="105">
        <v>72.61057751</v>
      </c>
      <c r="H58" s="105">
        <v>73.97126535</v>
      </c>
      <c r="I58" s="105">
        <v>76.65937666</v>
      </c>
      <c r="J58" s="105">
        <v>79.31855757</v>
      </c>
      <c r="K58" s="105">
        <v>80.96350453</v>
      </c>
      <c r="L58" s="105">
        <v>81.81228349</v>
      </c>
      <c r="M58" s="105">
        <v>83.42826472</v>
      </c>
      <c r="N58" s="105">
        <v>84.6363824</v>
      </c>
      <c r="O58" s="105">
        <v>85.40726511</v>
      </c>
      <c r="P58" s="105">
        <v>86.64573453</v>
      </c>
      <c r="Q58" s="105">
        <v>86.82231383</v>
      </c>
      <c r="R58" s="105">
        <v>87.70193583</v>
      </c>
      <c r="S58" s="105">
        <v>89.88541052</v>
      </c>
      <c r="T58" s="105">
        <v>91.75152241</v>
      </c>
      <c r="U58" s="105">
        <v>93.42281754</v>
      </c>
      <c r="V58" s="105">
        <v>94.94499576</v>
      </c>
      <c r="W58" s="105">
        <v>96.60986429</v>
      </c>
      <c r="X58" s="105">
        <v>97.61144198</v>
      </c>
      <c r="Y58" s="105">
        <v>99.03973704</v>
      </c>
      <c r="Z58" s="105">
        <v>101.23588571</v>
      </c>
      <c r="AA58" s="105">
        <v>101.05457465</v>
      </c>
      <c r="AB58" s="105">
        <v>100.91415904</v>
      </c>
      <c r="AC58" s="105">
        <v>101.17131575</v>
      </c>
      <c r="AD58" s="105">
        <v>103.32020081</v>
      </c>
      <c r="AE58" s="105">
        <v>104.70178305</v>
      </c>
      <c r="AF58" s="105">
        <v>105.27363701</v>
      </c>
      <c r="AG58" s="105">
        <v>105.97112935</v>
      </c>
      <c r="AH58" s="105">
        <v>102.82964401</v>
      </c>
      <c r="AI58" s="105">
        <v>102.64356568</v>
      </c>
      <c r="AJ58" s="105">
        <v>103.96164175</v>
      </c>
      <c r="AK58" s="105">
        <v>105.61174583</v>
      </c>
      <c r="AL58" s="105">
        <v>106.99691925</v>
      </c>
    </row>
    <row r="59" spans="1:38" ht="15" customHeight="1">
      <c r="A59" s="99"/>
      <c r="B59" s="100"/>
      <c r="C59" s="101" t="s">
        <v>177</v>
      </c>
      <c r="D59" s="105">
        <v>2.5018626</v>
      </c>
      <c r="E59" s="105">
        <v>2.53557756</v>
      </c>
      <c r="F59" s="105">
        <v>2.50367389</v>
      </c>
      <c r="G59" s="105">
        <v>2.39263747</v>
      </c>
      <c r="H59" s="105">
        <v>2.42282078</v>
      </c>
      <c r="I59" s="105">
        <v>2.44526565</v>
      </c>
      <c r="J59" s="105">
        <v>2.38061434</v>
      </c>
      <c r="K59" s="105">
        <v>2.41151846</v>
      </c>
      <c r="L59" s="105">
        <v>2.57038129</v>
      </c>
      <c r="M59" s="105">
        <v>2.76036069</v>
      </c>
      <c r="N59" s="105">
        <v>2.86614826</v>
      </c>
      <c r="O59" s="105">
        <v>2.87026494</v>
      </c>
      <c r="P59" s="105">
        <v>2.75266934</v>
      </c>
      <c r="Q59" s="105">
        <v>2.57756768</v>
      </c>
      <c r="R59" s="105">
        <v>2.72666241</v>
      </c>
      <c r="S59" s="105">
        <v>2.76103646</v>
      </c>
      <c r="T59" s="105">
        <v>2.99400008</v>
      </c>
      <c r="U59" s="105">
        <v>2.87003385</v>
      </c>
      <c r="V59" s="105">
        <v>2.91126541</v>
      </c>
      <c r="W59" s="105">
        <v>3.05948642</v>
      </c>
      <c r="X59" s="105">
        <v>3.31292101</v>
      </c>
      <c r="Y59" s="105">
        <v>3.24145239</v>
      </c>
      <c r="Z59" s="105">
        <v>3.51079055</v>
      </c>
      <c r="AA59" s="105">
        <v>3.59574316</v>
      </c>
      <c r="AB59" s="105">
        <v>3.77785935</v>
      </c>
      <c r="AC59" s="105">
        <v>3.97739986</v>
      </c>
      <c r="AD59" s="105">
        <v>3.9873146</v>
      </c>
      <c r="AE59" s="105">
        <v>4.24571439</v>
      </c>
      <c r="AF59" s="105">
        <v>4.43180815</v>
      </c>
      <c r="AG59" s="105">
        <v>4.67742526</v>
      </c>
      <c r="AH59" s="105">
        <v>4.63526687</v>
      </c>
      <c r="AI59" s="105">
        <v>4.89100898</v>
      </c>
      <c r="AJ59" s="105">
        <v>5.3548909</v>
      </c>
      <c r="AK59" s="105">
        <v>5.89438354</v>
      </c>
      <c r="AL59" s="105">
        <v>6.20723007</v>
      </c>
    </row>
    <row r="60" spans="4:38" ht="8.25" customHeight="1">
      <c r="D60" s="98"/>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c r="AJ60" s="98"/>
      <c r="AK60" s="98"/>
      <c r="AL60" s="98"/>
    </row>
    <row r="61" spans="1:38" ht="31.5" customHeight="1">
      <c r="A61" s="163" t="s">
        <v>80</v>
      </c>
      <c r="B61" s="163"/>
      <c r="C61" s="163"/>
      <c r="D61" s="98"/>
      <c r="E61" s="98"/>
      <c r="F61" s="98"/>
      <c r="G61" s="98"/>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c r="AJ61" s="98"/>
      <c r="AK61" s="98"/>
      <c r="AL61" s="98"/>
    </row>
    <row r="62" spans="1:38" ht="15" customHeight="1">
      <c r="A62" s="99"/>
      <c r="B62" s="100" t="s">
        <v>126</v>
      </c>
      <c r="C62" s="101"/>
      <c r="D62" s="105">
        <v>54.34351143</v>
      </c>
      <c r="E62" s="105">
        <v>56.11013459</v>
      </c>
      <c r="F62" s="105">
        <v>55.79506982</v>
      </c>
      <c r="G62" s="105">
        <v>54.56099227</v>
      </c>
      <c r="H62" s="105">
        <v>55.69655722</v>
      </c>
      <c r="I62" s="105">
        <v>56.23646067</v>
      </c>
      <c r="J62" s="105">
        <v>58.39288728</v>
      </c>
      <c r="K62" s="105">
        <v>59.3668653</v>
      </c>
      <c r="L62" s="105">
        <v>55.68484942</v>
      </c>
      <c r="M62" s="105">
        <v>57.39887347</v>
      </c>
      <c r="N62" s="105">
        <v>58.91491596</v>
      </c>
      <c r="O62" s="105">
        <v>60.40901232</v>
      </c>
      <c r="P62" s="105">
        <v>60.9862476</v>
      </c>
      <c r="Q62" s="105">
        <v>61.45474716</v>
      </c>
      <c r="R62" s="105">
        <v>61.05942199</v>
      </c>
      <c r="S62" s="105">
        <v>66.0280023</v>
      </c>
      <c r="T62" s="105">
        <v>66.25685911</v>
      </c>
      <c r="U62" s="105">
        <v>70.0258001</v>
      </c>
      <c r="V62" s="105">
        <v>70.68335053</v>
      </c>
      <c r="W62" s="105">
        <v>74.16738066</v>
      </c>
      <c r="X62" s="105">
        <v>74.5253775</v>
      </c>
      <c r="Y62" s="105">
        <v>76.58843891</v>
      </c>
      <c r="Z62" s="105">
        <v>75.42240654</v>
      </c>
      <c r="AA62" s="105">
        <v>78.25595534</v>
      </c>
      <c r="AB62" s="105">
        <v>78.20557087</v>
      </c>
      <c r="AC62" s="105">
        <v>78.87817326</v>
      </c>
      <c r="AD62" s="105">
        <v>77.28283399</v>
      </c>
      <c r="AE62" s="105">
        <v>76.4895979</v>
      </c>
      <c r="AF62" s="105">
        <v>79.48566412</v>
      </c>
      <c r="AG62" s="105">
        <v>77.52669007</v>
      </c>
      <c r="AH62" s="105">
        <v>73.96077467</v>
      </c>
      <c r="AI62" s="105">
        <v>73.14443992</v>
      </c>
      <c r="AJ62" s="105">
        <v>73.38180465</v>
      </c>
      <c r="AK62" s="105">
        <v>74.07372783</v>
      </c>
      <c r="AL62" s="105">
        <v>79.06170691</v>
      </c>
    </row>
    <row r="63" spans="1:38" ht="15" customHeight="1">
      <c r="A63" s="99"/>
      <c r="B63" s="100"/>
      <c r="C63" s="101" t="s">
        <v>49</v>
      </c>
      <c r="D63" s="105">
        <v>2.77707502</v>
      </c>
      <c r="E63" s="105">
        <v>2.66723485</v>
      </c>
      <c r="F63" s="105">
        <v>2.1951725</v>
      </c>
      <c r="G63" s="105">
        <v>1.87437631</v>
      </c>
      <c r="H63" s="105">
        <v>1.95653175</v>
      </c>
      <c r="I63" s="105">
        <v>2.03056698</v>
      </c>
      <c r="J63" s="105">
        <v>2.02760492</v>
      </c>
      <c r="K63" s="105">
        <v>2.07863472</v>
      </c>
      <c r="L63" s="105">
        <v>2.56580796</v>
      </c>
      <c r="M63" s="105">
        <v>2.79218176</v>
      </c>
      <c r="N63" s="105">
        <v>2.71830251</v>
      </c>
      <c r="O63" s="105">
        <v>2.63409156</v>
      </c>
      <c r="P63" s="105">
        <v>2.41468079</v>
      </c>
      <c r="Q63" s="105">
        <v>2.37110762</v>
      </c>
      <c r="R63" s="105">
        <v>2.51466007</v>
      </c>
      <c r="S63" s="105">
        <v>2.97349703</v>
      </c>
      <c r="T63" s="105">
        <v>2.93037814</v>
      </c>
      <c r="U63" s="105">
        <v>3.4196564</v>
      </c>
      <c r="V63" s="105">
        <v>3.29696743</v>
      </c>
      <c r="W63" s="105">
        <v>3.60873947</v>
      </c>
      <c r="X63" s="105">
        <v>3.47970282</v>
      </c>
      <c r="Y63" s="105">
        <v>3.87747464</v>
      </c>
      <c r="Z63" s="105">
        <v>3.22675277</v>
      </c>
      <c r="AA63" s="105">
        <v>2.91793165</v>
      </c>
      <c r="AB63" s="105">
        <v>2.58716613</v>
      </c>
      <c r="AC63" s="105">
        <v>2.68546271</v>
      </c>
      <c r="AD63" s="105">
        <v>2.46927733</v>
      </c>
      <c r="AE63" s="105">
        <v>2.61028308</v>
      </c>
      <c r="AF63" s="105">
        <v>2.48912956</v>
      </c>
      <c r="AG63" s="105">
        <v>2.37121851</v>
      </c>
      <c r="AH63" s="105">
        <v>2.04749269</v>
      </c>
      <c r="AI63" s="105">
        <v>1.67826347</v>
      </c>
      <c r="AJ63" s="105">
        <v>1.68408253</v>
      </c>
      <c r="AK63" s="105">
        <v>1.7833251</v>
      </c>
      <c r="AL63" s="105">
        <v>2.11440682</v>
      </c>
    </row>
    <row r="64" spans="1:38" ht="15" customHeight="1">
      <c r="A64" s="99"/>
      <c r="B64" s="100"/>
      <c r="C64" s="101" t="s">
        <v>50</v>
      </c>
      <c r="D64" s="105">
        <v>50.6060393</v>
      </c>
      <c r="E64" s="105">
        <v>52.40030946</v>
      </c>
      <c r="F64" s="105">
        <v>52.51074278</v>
      </c>
      <c r="G64" s="105">
        <v>51.58120294</v>
      </c>
      <c r="H64" s="105">
        <v>52.68225451</v>
      </c>
      <c r="I64" s="105">
        <v>53.15826238</v>
      </c>
      <c r="J64" s="105">
        <v>55.23461785</v>
      </c>
      <c r="K64" s="105">
        <v>56.03914897</v>
      </c>
      <c r="L64" s="105">
        <v>51.91989632</v>
      </c>
      <c r="M64" s="105">
        <v>53.37347187</v>
      </c>
      <c r="N64" s="105">
        <v>54.80912214</v>
      </c>
      <c r="O64" s="105">
        <v>56.35918523</v>
      </c>
      <c r="P64" s="105">
        <v>57.26050064</v>
      </c>
      <c r="Q64" s="105">
        <v>57.79476381</v>
      </c>
      <c r="R64" s="105">
        <v>57.25809632</v>
      </c>
      <c r="S64" s="105">
        <v>61.55006831</v>
      </c>
      <c r="T64" s="105">
        <v>61.79322813</v>
      </c>
      <c r="U64" s="105">
        <v>65.08418088</v>
      </c>
      <c r="V64" s="105">
        <v>65.86991414</v>
      </c>
      <c r="W64" s="105">
        <v>68.80504822</v>
      </c>
      <c r="X64" s="105">
        <v>69.39071151</v>
      </c>
      <c r="Y64" s="105">
        <v>70.91319939</v>
      </c>
      <c r="Z64" s="105">
        <v>70.40559883</v>
      </c>
      <c r="AA64" s="105">
        <v>73.31426316</v>
      </c>
      <c r="AB64" s="105">
        <v>73.48913384</v>
      </c>
      <c r="AC64" s="105">
        <v>73.88706431</v>
      </c>
      <c r="AD64" s="105">
        <v>72.61512772</v>
      </c>
      <c r="AE64" s="105">
        <v>71.43833407</v>
      </c>
      <c r="AF64" s="105">
        <v>74.36952425</v>
      </c>
      <c r="AG64" s="105">
        <v>72.41019385</v>
      </c>
      <c r="AH64" s="105">
        <v>69.13980044</v>
      </c>
      <c r="AI64" s="105">
        <v>68.53143788</v>
      </c>
      <c r="AJ64" s="105">
        <v>68.44433386</v>
      </c>
      <c r="AK64" s="105">
        <v>68.71849783</v>
      </c>
      <c r="AL64" s="105">
        <v>72.80999858</v>
      </c>
    </row>
    <row r="65" spans="1:38" ht="15" customHeight="1">
      <c r="A65" s="99"/>
      <c r="B65" s="100"/>
      <c r="C65" s="101" t="s">
        <v>177</v>
      </c>
      <c r="D65" s="105">
        <v>0.96039711</v>
      </c>
      <c r="E65" s="105">
        <v>1.04259028</v>
      </c>
      <c r="F65" s="105">
        <v>1.08915454</v>
      </c>
      <c r="G65" s="105">
        <v>1.10541302</v>
      </c>
      <c r="H65" s="105">
        <v>1.05777096</v>
      </c>
      <c r="I65" s="105">
        <v>1.04763131</v>
      </c>
      <c r="J65" s="105">
        <v>1.13066451</v>
      </c>
      <c r="K65" s="105">
        <v>1.24908161</v>
      </c>
      <c r="L65" s="105">
        <v>1.19914514</v>
      </c>
      <c r="M65" s="105">
        <v>1.23321984</v>
      </c>
      <c r="N65" s="105">
        <v>1.38749131</v>
      </c>
      <c r="O65" s="105">
        <v>1.41573553</v>
      </c>
      <c r="P65" s="105">
        <v>1.31106617</v>
      </c>
      <c r="Q65" s="105">
        <v>1.28887573</v>
      </c>
      <c r="R65" s="105">
        <v>1.2866656</v>
      </c>
      <c r="S65" s="105">
        <v>1.50443696</v>
      </c>
      <c r="T65" s="105">
        <v>1.53325284</v>
      </c>
      <c r="U65" s="105">
        <v>1.52196282</v>
      </c>
      <c r="V65" s="105">
        <v>1.51646896</v>
      </c>
      <c r="W65" s="105">
        <v>1.75359297</v>
      </c>
      <c r="X65" s="105">
        <v>1.65496317</v>
      </c>
      <c r="Y65" s="105">
        <v>1.79776488</v>
      </c>
      <c r="Z65" s="105">
        <v>1.79005494</v>
      </c>
      <c r="AA65" s="105">
        <v>2.02376053</v>
      </c>
      <c r="AB65" s="105">
        <v>2.1292709</v>
      </c>
      <c r="AC65" s="105">
        <v>2.30564624</v>
      </c>
      <c r="AD65" s="105">
        <v>2.19842894</v>
      </c>
      <c r="AE65" s="105">
        <v>2.44098075</v>
      </c>
      <c r="AF65" s="105">
        <v>2.62701031</v>
      </c>
      <c r="AG65" s="105">
        <v>2.74527771</v>
      </c>
      <c r="AH65" s="105">
        <v>2.77348154</v>
      </c>
      <c r="AI65" s="105">
        <v>2.93473857</v>
      </c>
      <c r="AJ65" s="105">
        <v>3.25338826</v>
      </c>
      <c r="AK65" s="105">
        <v>3.5719049</v>
      </c>
      <c r="AL65" s="105">
        <v>4.13730151</v>
      </c>
    </row>
    <row r="66" spans="1:38" ht="15" customHeight="1">
      <c r="A66" s="99"/>
      <c r="B66" s="100" t="s">
        <v>166</v>
      </c>
      <c r="C66" s="101"/>
      <c r="D66" s="105">
        <v>13.97002841</v>
      </c>
      <c r="E66" s="105">
        <v>14.39561121</v>
      </c>
      <c r="F66" s="105">
        <v>14.31404443</v>
      </c>
      <c r="G66" s="105">
        <v>14.08045895</v>
      </c>
      <c r="H66" s="105">
        <v>14.53419091</v>
      </c>
      <c r="I66" s="105">
        <v>14.58010376</v>
      </c>
      <c r="J66" s="105">
        <v>14.77552718</v>
      </c>
      <c r="K66" s="105">
        <v>15.19580779</v>
      </c>
      <c r="L66" s="105">
        <v>10.86062084</v>
      </c>
      <c r="M66" s="105">
        <v>11.04449406</v>
      </c>
      <c r="N66" s="105">
        <v>11.36285408</v>
      </c>
      <c r="O66" s="105">
        <v>11.45504647</v>
      </c>
      <c r="P66" s="105">
        <v>11.71477017</v>
      </c>
      <c r="Q66" s="105">
        <v>11.84458245</v>
      </c>
      <c r="R66" s="105">
        <v>11.85824047</v>
      </c>
      <c r="S66" s="105">
        <v>11.92664873</v>
      </c>
      <c r="T66" s="105">
        <v>11.340026</v>
      </c>
      <c r="U66" s="105">
        <v>11.70847941</v>
      </c>
      <c r="V66" s="105">
        <v>11.38648346</v>
      </c>
      <c r="W66" s="105">
        <v>11.54108156</v>
      </c>
      <c r="X66" s="105">
        <v>12.29213898</v>
      </c>
      <c r="Y66" s="105">
        <v>12.00858924</v>
      </c>
      <c r="Z66" s="105">
        <v>11.97428912</v>
      </c>
      <c r="AA66" s="105">
        <v>17.63963655</v>
      </c>
      <c r="AB66" s="105">
        <v>17.79267435</v>
      </c>
      <c r="AC66" s="105">
        <v>18.30879836</v>
      </c>
      <c r="AD66" s="105">
        <v>17.85710024</v>
      </c>
      <c r="AE66" s="105">
        <v>17.94463682</v>
      </c>
      <c r="AF66" s="105">
        <v>18.63677825</v>
      </c>
      <c r="AG66" s="105">
        <v>18.2871088</v>
      </c>
      <c r="AH66" s="105">
        <v>18.35584118</v>
      </c>
      <c r="AI66" s="105">
        <v>17.97231684</v>
      </c>
      <c r="AJ66" s="105">
        <v>17.60687498</v>
      </c>
      <c r="AK66" s="105">
        <v>17.42009906</v>
      </c>
      <c r="AL66" s="105">
        <v>17.78364001</v>
      </c>
    </row>
    <row r="67" spans="1:38" ht="15" customHeight="1">
      <c r="A67" s="99"/>
      <c r="B67" s="100"/>
      <c r="C67" s="101" t="s">
        <v>49</v>
      </c>
      <c r="D67" s="105">
        <v>0.36799593</v>
      </c>
      <c r="E67" s="105">
        <v>0.42179693</v>
      </c>
      <c r="F67" s="105">
        <v>0.315122</v>
      </c>
      <c r="G67" s="105">
        <v>0.28420994</v>
      </c>
      <c r="H67" s="105">
        <v>0.28251528</v>
      </c>
      <c r="I67" s="105">
        <v>0.28410665</v>
      </c>
      <c r="J67" s="105">
        <v>0.31037145</v>
      </c>
      <c r="K67" s="105">
        <v>0.30237354</v>
      </c>
      <c r="L67" s="105">
        <v>0.29769547</v>
      </c>
      <c r="M67" s="105">
        <v>0.31332863</v>
      </c>
      <c r="N67" s="105">
        <v>0.26986774</v>
      </c>
      <c r="O67" s="105">
        <v>0.28421698</v>
      </c>
      <c r="P67" s="105">
        <v>0.29188707</v>
      </c>
      <c r="Q67" s="105">
        <v>0.33405097</v>
      </c>
      <c r="R67" s="105">
        <v>0.27489418</v>
      </c>
      <c r="S67" s="105">
        <v>0.24713906</v>
      </c>
      <c r="T67" s="105">
        <v>0.24607496</v>
      </c>
      <c r="U67" s="105">
        <v>0.30245698</v>
      </c>
      <c r="V67" s="105">
        <v>0.27808168</v>
      </c>
      <c r="W67" s="105">
        <v>0.26601344</v>
      </c>
      <c r="X67" s="105">
        <v>0.27591978</v>
      </c>
      <c r="Y67" s="105">
        <v>0.28188787</v>
      </c>
      <c r="Z67" s="105">
        <v>0.26004766</v>
      </c>
      <c r="AA67" s="105">
        <v>0.3219021</v>
      </c>
      <c r="AB67" s="105">
        <v>0.26514903</v>
      </c>
      <c r="AC67" s="105">
        <v>0.30043053</v>
      </c>
      <c r="AD67" s="105">
        <v>0.23007053</v>
      </c>
      <c r="AE67" s="105">
        <v>0.28358245</v>
      </c>
      <c r="AF67" s="105">
        <v>0.25879097</v>
      </c>
      <c r="AG67" s="105">
        <v>0.28876104</v>
      </c>
      <c r="AH67" s="105">
        <v>0.26733535</v>
      </c>
      <c r="AI67" s="105">
        <v>0.16791776</v>
      </c>
      <c r="AJ67" s="105">
        <v>0.18771831</v>
      </c>
      <c r="AK67" s="105">
        <v>0.19989586</v>
      </c>
      <c r="AL67" s="105">
        <v>0.24607457</v>
      </c>
    </row>
    <row r="68" spans="1:38" ht="15" customHeight="1">
      <c r="A68" s="99"/>
      <c r="B68" s="100"/>
      <c r="C68" s="101" t="s">
        <v>50</v>
      </c>
      <c r="D68" s="105">
        <v>13.28811722</v>
      </c>
      <c r="E68" s="105">
        <v>13.64955079</v>
      </c>
      <c r="F68" s="105">
        <v>13.68675781</v>
      </c>
      <c r="G68" s="105">
        <v>13.46127046</v>
      </c>
      <c r="H68" s="105">
        <v>13.94529795</v>
      </c>
      <c r="I68" s="105">
        <v>13.96333456</v>
      </c>
      <c r="J68" s="105">
        <v>14.08160682</v>
      </c>
      <c r="K68" s="105">
        <v>14.45804504</v>
      </c>
      <c r="L68" s="105">
        <v>10.23761654</v>
      </c>
      <c r="M68" s="105">
        <v>10.4308453</v>
      </c>
      <c r="N68" s="105">
        <v>10.71671413</v>
      </c>
      <c r="O68" s="105">
        <v>10.79865666</v>
      </c>
      <c r="P68" s="105">
        <v>11.05922245</v>
      </c>
      <c r="Q68" s="105">
        <v>11.18918437</v>
      </c>
      <c r="R68" s="105">
        <v>11.27586256</v>
      </c>
      <c r="S68" s="105">
        <v>11.31922484</v>
      </c>
      <c r="T68" s="105">
        <v>10.75321949</v>
      </c>
      <c r="U68" s="105">
        <v>11.03810148</v>
      </c>
      <c r="V68" s="105">
        <v>10.76549008</v>
      </c>
      <c r="W68" s="105">
        <v>10.91486216</v>
      </c>
      <c r="X68" s="105">
        <v>11.64121172</v>
      </c>
      <c r="Y68" s="105">
        <v>11.33645972</v>
      </c>
      <c r="Z68" s="105">
        <v>11.3475351</v>
      </c>
      <c r="AA68" s="105">
        <v>16.73600382</v>
      </c>
      <c r="AB68" s="105">
        <v>16.95553583</v>
      </c>
      <c r="AC68" s="105">
        <v>17.40627599</v>
      </c>
      <c r="AD68" s="105">
        <v>17.01444996</v>
      </c>
      <c r="AE68" s="105">
        <v>16.97167291</v>
      </c>
      <c r="AF68" s="105">
        <v>17.56853331</v>
      </c>
      <c r="AG68" s="105">
        <v>17.15956865</v>
      </c>
      <c r="AH68" s="105">
        <v>17.23750944</v>
      </c>
      <c r="AI68" s="105">
        <v>16.91502512</v>
      </c>
      <c r="AJ68" s="105">
        <v>16.47839681</v>
      </c>
      <c r="AK68" s="105">
        <v>16.22633382</v>
      </c>
      <c r="AL68" s="105">
        <v>16.38329236</v>
      </c>
    </row>
    <row r="69" spans="1:38" ht="15" customHeight="1">
      <c r="A69" s="99"/>
      <c r="B69" s="100"/>
      <c r="C69" s="101" t="s">
        <v>177</v>
      </c>
      <c r="D69" s="105">
        <v>0.31391526</v>
      </c>
      <c r="E69" s="105">
        <v>0.32426349</v>
      </c>
      <c r="F69" s="105">
        <v>0.31216462</v>
      </c>
      <c r="G69" s="105">
        <v>0.33497855</v>
      </c>
      <c r="H69" s="105">
        <v>0.30637768</v>
      </c>
      <c r="I69" s="105">
        <v>0.33266255</v>
      </c>
      <c r="J69" s="105">
        <v>0.38354891</v>
      </c>
      <c r="K69" s="105">
        <v>0.43538921</v>
      </c>
      <c r="L69" s="105">
        <v>0.32530883</v>
      </c>
      <c r="M69" s="105">
        <v>0.30032013</v>
      </c>
      <c r="N69" s="105">
        <v>0.37627221</v>
      </c>
      <c r="O69" s="105">
        <v>0.37217283</v>
      </c>
      <c r="P69" s="105">
        <v>0.36366065</v>
      </c>
      <c r="Q69" s="105">
        <v>0.32134711</v>
      </c>
      <c r="R69" s="105">
        <v>0.30748373</v>
      </c>
      <c r="S69" s="105">
        <v>0.36028483</v>
      </c>
      <c r="T69" s="105">
        <v>0.34073155</v>
      </c>
      <c r="U69" s="105">
        <v>0.36792095</v>
      </c>
      <c r="V69" s="105">
        <v>0.3429117</v>
      </c>
      <c r="W69" s="105">
        <v>0.36020596</v>
      </c>
      <c r="X69" s="105">
        <v>0.37500748</v>
      </c>
      <c r="Y69" s="105">
        <v>0.39024165</v>
      </c>
      <c r="Z69" s="105">
        <v>0.36670636</v>
      </c>
      <c r="AA69" s="105">
        <v>0.58173063</v>
      </c>
      <c r="AB69" s="105">
        <v>0.57198949</v>
      </c>
      <c r="AC69" s="105">
        <v>0.60209184</v>
      </c>
      <c r="AD69" s="105">
        <v>0.61257975</v>
      </c>
      <c r="AE69" s="105">
        <v>0.68938146</v>
      </c>
      <c r="AF69" s="105">
        <v>0.80945397</v>
      </c>
      <c r="AG69" s="105">
        <v>0.83877911</v>
      </c>
      <c r="AH69" s="105">
        <v>0.85099639</v>
      </c>
      <c r="AI69" s="105">
        <v>0.88937396</v>
      </c>
      <c r="AJ69" s="105">
        <v>0.94075986</v>
      </c>
      <c r="AK69" s="105">
        <v>0.99386938</v>
      </c>
      <c r="AL69" s="105">
        <v>1.15427308</v>
      </c>
    </row>
    <row r="70" spans="1:38" ht="15" customHeight="1">
      <c r="A70" s="99"/>
      <c r="B70" s="100" t="s">
        <v>127</v>
      </c>
      <c r="C70" s="101"/>
      <c r="D70" s="105">
        <v>40.37348302</v>
      </c>
      <c r="E70" s="105">
        <v>41.71452338</v>
      </c>
      <c r="F70" s="105">
        <v>41.48102539</v>
      </c>
      <c r="G70" s="105">
        <v>40.48053332</v>
      </c>
      <c r="H70" s="105">
        <v>41.16236631</v>
      </c>
      <c r="I70" s="105">
        <v>41.65635691</v>
      </c>
      <c r="J70" s="105">
        <v>43.6173601</v>
      </c>
      <c r="K70" s="105">
        <v>44.17105751</v>
      </c>
      <c r="L70" s="105">
        <v>44.82422858</v>
      </c>
      <c r="M70" s="105">
        <v>46.35437941</v>
      </c>
      <c r="N70" s="105">
        <v>47.55206188</v>
      </c>
      <c r="O70" s="105">
        <v>48.95396585</v>
      </c>
      <c r="P70" s="105">
        <v>49.27147743</v>
      </c>
      <c r="Q70" s="105">
        <v>49.61016471</v>
      </c>
      <c r="R70" s="105">
        <v>49.20118152</v>
      </c>
      <c r="S70" s="105">
        <v>54.10135357</v>
      </c>
      <c r="T70" s="105">
        <v>54.91683311</v>
      </c>
      <c r="U70" s="105">
        <v>58.31732069</v>
      </c>
      <c r="V70" s="105">
        <v>59.29686707</v>
      </c>
      <c r="W70" s="105">
        <v>62.6262991</v>
      </c>
      <c r="X70" s="105">
        <v>62.23323852</v>
      </c>
      <c r="Y70" s="105">
        <v>64.57984967</v>
      </c>
      <c r="Z70" s="105">
        <v>63.44811742</v>
      </c>
      <c r="AA70" s="105">
        <v>60.61631879</v>
      </c>
      <c r="AB70" s="105">
        <v>60.41289652</v>
      </c>
      <c r="AC70" s="105">
        <v>60.5693749</v>
      </c>
      <c r="AD70" s="105">
        <v>59.42573375</v>
      </c>
      <c r="AE70" s="105">
        <v>58.54496108</v>
      </c>
      <c r="AF70" s="105">
        <v>60.84888587</v>
      </c>
      <c r="AG70" s="105">
        <v>59.23958127</v>
      </c>
      <c r="AH70" s="105">
        <v>55.60493349</v>
      </c>
      <c r="AI70" s="105">
        <v>55.17212308</v>
      </c>
      <c r="AJ70" s="105">
        <v>55.77492967</v>
      </c>
      <c r="AK70" s="105">
        <v>56.65362877</v>
      </c>
      <c r="AL70" s="105">
        <v>61.2780669</v>
      </c>
    </row>
    <row r="71" spans="1:38" ht="15" customHeight="1">
      <c r="A71" s="99"/>
      <c r="B71" s="100"/>
      <c r="C71" s="101" t="s">
        <v>49</v>
      </c>
      <c r="D71" s="105">
        <v>2.40907909</v>
      </c>
      <c r="E71" s="105">
        <v>2.24543792</v>
      </c>
      <c r="F71" s="105">
        <v>1.8800505</v>
      </c>
      <c r="G71" s="105">
        <v>1.59016637</v>
      </c>
      <c r="H71" s="105">
        <v>1.67401647</v>
      </c>
      <c r="I71" s="105">
        <v>1.74646033</v>
      </c>
      <c r="J71" s="105">
        <v>1.71723347</v>
      </c>
      <c r="K71" s="105">
        <v>1.77626118</v>
      </c>
      <c r="L71" s="105">
        <v>2.26811249</v>
      </c>
      <c r="M71" s="105">
        <v>2.47885313</v>
      </c>
      <c r="N71" s="105">
        <v>2.44843477</v>
      </c>
      <c r="O71" s="105">
        <v>2.34987458</v>
      </c>
      <c r="P71" s="105">
        <v>2.12279372</v>
      </c>
      <c r="Q71" s="105">
        <v>2.03705665</v>
      </c>
      <c r="R71" s="105">
        <v>2.23976589</v>
      </c>
      <c r="S71" s="105">
        <v>2.72635797</v>
      </c>
      <c r="T71" s="105">
        <v>2.68430318</v>
      </c>
      <c r="U71" s="105">
        <v>3.11719942</v>
      </c>
      <c r="V71" s="105">
        <v>3.01888575</v>
      </c>
      <c r="W71" s="105">
        <v>3.34272603</v>
      </c>
      <c r="X71" s="105">
        <v>3.20378304</v>
      </c>
      <c r="Y71" s="105">
        <v>3.59558677</v>
      </c>
      <c r="Z71" s="105">
        <v>2.96670511</v>
      </c>
      <c r="AA71" s="105">
        <v>2.59602955</v>
      </c>
      <c r="AB71" s="105">
        <v>2.3220171</v>
      </c>
      <c r="AC71" s="105">
        <v>2.38503218</v>
      </c>
      <c r="AD71" s="105">
        <v>2.2392068</v>
      </c>
      <c r="AE71" s="105">
        <v>2.32670063</v>
      </c>
      <c r="AF71" s="105">
        <v>2.23033859</v>
      </c>
      <c r="AG71" s="105">
        <v>2.08245747</v>
      </c>
      <c r="AH71" s="105">
        <v>1.78015734</v>
      </c>
      <c r="AI71" s="105">
        <v>1.51034571</v>
      </c>
      <c r="AJ71" s="105">
        <v>1.49636422</v>
      </c>
      <c r="AK71" s="105">
        <v>1.58342924</v>
      </c>
      <c r="AL71" s="105">
        <v>1.86833225</v>
      </c>
    </row>
    <row r="72" spans="1:38" ht="15" customHeight="1">
      <c r="A72" s="99"/>
      <c r="B72" s="100"/>
      <c r="C72" s="101" t="s">
        <v>50</v>
      </c>
      <c r="D72" s="105">
        <v>37.31792208</v>
      </c>
      <c r="E72" s="105">
        <v>38.75075867</v>
      </c>
      <c r="F72" s="105">
        <v>38.82398497</v>
      </c>
      <c r="G72" s="105">
        <v>38.11993248</v>
      </c>
      <c r="H72" s="105">
        <v>38.73695656</v>
      </c>
      <c r="I72" s="105">
        <v>39.19492782</v>
      </c>
      <c r="J72" s="105">
        <v>41.15301103</v>
      </c>
      <c r="K72" s="105">
        <v>41.58110393</v>
      </c>
      <c r="L72" s="105">
        <v>41.68227978</v>
      </c>
      <c r="M72" s="105">
        <v>42.94262657</v>
      </c>
      <c r="N72" s="105">
        <v>44.09240801</v>
      </c>
      <c r="O72" s="105">
        <v>45.56052857</v>
      </c>
      <c r="P72" s="105">
        <v>46.20127819</v>
      </c>
      <c r="Q72" s="105">
        <v>46.60557944</v>
      </c>
      <c r="R72" s="105">
        <v>45.98223376</v>
      </c>
      <c r="S72" s="105">
        <v>50.23084347</v>
      </c>
      <c r="T72" s="105">
        <v>51.04000864</v>
      </c>
      <c r="U72" s="105">
        <v>54.0460794</v>
      </c>
      <c r="V72" s="105">
        <v>55.10442406</v>
      </c>
      <c r="W72" s="105">
        <v>57.89018606</v>
      </c>
      <c r="X72" s="105">
        <v>57.74949979</v>
      </c>
      <c r="Y72" s="105">
        <v>59.57673967</v>
      </c>
      <c r="Z72" s="105">
        <v>59.05806373</v>
      </c>
      <c r="AA72" s="105">
        <v>56.57825934</v>
      </c>
      <c r="AB72" s="105">
        <v>56.53359801</v>
      </c>
      <c r="AC72" s="105">
        <v>56.48078832</v>
      </c>
      <c r="AD72" s="105">
        <v>55.60067776</v>
      </c>
      <c r="AE72" s="105">
        <v>54.46666116</v>
      </c>
      <c r="AF72" s="105">
        <v>56.80099094</v>
      </c>
      <c r="AG72" s="105">
        <v>55.2506252</v>
      </c>
      <c r="AH72" s="105">
        <v>51.902291</v>
      </c>
      <c r="AI72" s="105">
        <v>51.61641276</v>
      </c>
      <c r="AJ72" s="105">
        <v>51.96593705</v>
      </c>
      <c r="AK72" s="105">
        <v>52.49216401</v>
      </c>
      <c r="AL72" s="105">
        <v>56.42670622</v>
      </c>
    </row>
    <row r="73" spans="1:38" ht="15" customHeight="1">
      <c r="A73" s="99"/>
      <c r="B73" s="100"/>
      <c r="C73" s="101" t="s">
        <v>177</v>
      </c>
      <c r="D73" s="105">
        <v>0.64648185</v>
      </c>
      <c r="E73" s="105">
        <v>0.71832679</v>
      </c>
      <c r="F73" s="105">
        <v>0.77698992</v>
      </c>
      <c r="G73" s="105">
        <v>0.77043447</v>
      </c>
      <c r="H73" s="105">
        <v>0.75139328</v>
      </c>
      <c r="I73" s="105">
        <v>0.71496876</v>
      </c>
      <c r="J73" s="105">
        <v>0.7471156</v>
      </c>
      <c r="K73" s="105">
        <v>0.8136924</v>
      </c>
      <c r="L73" s="105">
        <v>0.87383631</v>
      </c>
      <c r="M73" s="105">
        <v>0.93289971</v>
      </c>
      <c r="N73" s="105">
        <v>1.0112191</v>
      </c>
      <c r="O73" s="105">
        <v>1.0435627</v>
      </c>
      <c r="P73" s="105">
        <v>0.94740552</v>
      </c>
      <c r="Q73" s="105">
        <v>0.96752862</v>
      </c>
      <c r="R73" s="105">
        <v>0.97918187</v>
      </c>
      <c r="S73" s="105">
        <v>1.14415213</v>
      </c>
      <c r="T73" s="105">
        <v>1.19252129</v>
      </c>
      <c r="U73" s="105">
        <v>1.15404187</v>
      </c>
      <c r="V73" s="105">
        <v>1.17355726</v>
      </c>
      <c r="W73" s="105">
        <v>1.39338701</v>
      </c>
      <c r="X73" s="105">
        <v>1.27995569</v>
      </c>
      <c r="Y73" s="105">
        <v>1.40752323</v>
      </c>
      <c r="Z73" s="105">
        <v>1.42334858</v>
      </c>
      <c r="AA73" s="105">
        <v>1.4420299</v>
      </c>
      <c r="AB73" s="105">
        <v>1.55728141</v>
      </c>
      <c r="AC73" s="105">
        <v>1.7035544</v>
      </c>
      <c r="AD73" s="105">
        <v>1.58584919</v>
      </c>
      <c r="AE73" s="105">
        <v>1.75159929</v>
      </c>
      <c r="AF73" s="105">
        <v>1.81755634</v>
      </c>
      <c r="AG73" s="105">
        <v>1.9064986</v>
      </c>
      <c r="AH73" s="105">
        <v>1.92248515</v>
      </c>
      <c r="AI73" s="105">
        <v>2.04536461</v>
      </c>
      <c r="AJ73" s="105">
        <v>2.3126284</v>
      </c>
      <c r="AK73" s="105">
        <v>2.57803552</v>
      </c>
      <c r="AL73" s="105">
        <v>2.98302843</v>
      </c>
    </row>
    <row r="74" spans="4:38" ht="8.25" customHeight="1">
      <c r="D74" s="98"/>
      <c r="E74" s="98"/>
      <c r="F74" s="98"/>
      <c r="G74" s="98"/>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98"/>
      <c r="AH74" s="98"/>
      <c r="AI74" s="98"/>
      <c r="AJ74" s="98"/>
      <c r="AK74" s="98"/>
      <c r="AL74" s="98"/>
    </row>
    <row r="75" spans="1:38" ht="31.5" customHeight="1">
      <c r="A75" s="163" t="s">
        <v>81</v>
      </c>
      <c r="B75" s="163"/>
      <c r="C75" s="163"/>
      <c r="D75" s="98"/>
      <c r="E75" s="98"/>
      <c r="F75" s="98"/>
      <c r="G75" s="98"/>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c r="AH75" s="98"/>
      <c r="AI75" s="98"/>
      <c r="AJ75" s="98"/>
      <c r="AK75" s="98"/>
      <c r="AL75" s="98"/>
    </row>
    <row r="76" spans="1:38" ht="15" customHeight="1">
      <c r="A76" s="99"/>
      <c r="B76" s="100" t="s">
        <v>126</v>
      </c>
      <c r="C76" s="101"/>
      <c r="D76" s="105">
        <v>46.24831206</v>
      </c>
      <c r="E76" s="105">
        <v>47.3127204</v>
      </c>
      <c r="F76" s="105">
        <v>47.01232804</v>
      </c>
      <c r="G76" s="105">
        <v>46.09304086</v>
      </c>
      <c r="H76" s="105">
        <v>46.34654061</v>
      </c>
      <c r="I76" s="105">
        <v>46.65727283</v>
      </c>
      <c r="J76" s="105">
        <v>48.15869844</v>
      </c>
      <c r="K76" s="105">
        <v>48.69700176</v>
      </c>
      <c r="L76" s="105">
        <v>42.82647103</v>
      </c>
      <c r="M76" s="105">
        <v>43.86727974</v>
      </c>
      <c r="N76" s="105">
        <v>45.63331105</v>
      </c>
      <c r="O76" s="105">
        <v>46.12390636</v>
      </c>
      <c r="P76" s="105">
        <v>46.79060219</v>
      </c>
      <c r="Q76" s="105">
        <v>46.66428523</v>
      </c>
      <c r="R76" s="105">
        <v>46.77528032</v>
      </c>
      <c r="S76" s="105">
        <v>49.69181541</v>
      </c>
      <c r="T76" s="105">
        <v>50.67597634</v>
      </c>
      <c r="U76" s="105">
        <v>52.7036803</v>
      </c>
      <c r="V76" s="105">
        <v>53.45609139</v>
      </c>
      <c r="W76" s="105">
        <v>56.40135306</v>
      </c>
      <c r="X76" s="105">
        <v>57.70473936</v>
      </c>
      <c r="Y76" s="105">
        <v>58.84433447</v>
      </c>
      <c r="Z76" s="105">
        <v>57.69888956</v>
      </c>
      <c r="AA76" s="105">
        <v>61.05932091</v>
      </c>
      <c r="AB76" s="105">
        <v>61.32294485</v>
      </c>
      <c r="AC76" s="105">
        <v>61.86376331</v>
      </c>
      <c r="AD76" s="105">
        <v>61.14031542</v>
      </c>
      <c r="AE76" s="105">
        <v>60.66160351</v>
      </c>
      <c r="AF76" s="105">
        <v>63.49982592</v>
      </c>
      <c r="AG76" s="105">
        <v>61.70381165</v>
      </c>
      <c r="AH76" s="105">
        <v>59.23351645</v>
      </c>
      <c r="AI76" s="105">
        <v>59.05486523</v>
      </c>
      <c r="AJ76" s="105">
        <v>59.34266658</v>
      </c>
      <c r="AK76" s="105">
        <v>59.92386575</v>
      </c>
      <c r="AL76" s="105">
        <v>62.81096744</v>
      </c>
    </row>
    <row r="77" spans="1:38" ht="15" customHeight="1">
      <c r="A77" s="99"/>
      <c r="B77" s="100"/>
      <c r="C77" s="101" t="s">
        <v>49</v>
      </c>
      <c r="D77" s="105">
        <v>1.30603206</v>
      </c>
      <c r="E77" s="105">
        <v>1.11149058</v>
      </c>
      <c r="F77" s="105">
        <v>0.82525351</v>
      </c>
      <c r="G77" s="105">
        <v>0.66380013</v>
      </c>
      <c r="H77" s="105">
        <v>0.57204652</v>
      </c>
      <c r="I77" s="105">
        <v>0.62386292</v>
      </c>
      <c r="J77" s="105">
        <v>0.61855853</v>
      </c>
      <c r="K77" s="105">
        <v>0.58447686</v>
      </c>
      <c r="L77" s="105">
        <v>0.53538776</v>
      </c>
      <c r="M77" s="105">
        <v>0.57992686</v>
      </c>
      <c r="N77" s="105">
        <v>0.55516492</v>
      </c>
      <c r="O77" s="105">
        <v>0.48380119</v>
      </c>
      <c r="P77" s="105">
        <v>0.42043429</v>
      </c>
      <c r="Q77" s="105">
        <v>0.34055999</v>
      </c>
      <c r="R77" s="105">
        <v>0.30486465</v>
      </c>
      <c r="S77" s="105">
        <v>0.41747366</v>
      </c>
      <c r="T77" s="105">
        <v>0.38918956</v>
      </c>
      <c r="U77" s="105">
        <v>0.52075112</v>
      </c>
      <c r="V77" s="105">
        <v>0.5359189</v>
      </c>
      <c r="W77" s="105">
        <v>0.5696834</v>
      </c>
      <c r="X77" s="105">
        <v>0.59717885</v>
      </c>
      <c r="Y77" s="105">
        <v>0.71618116</v>
      </c>
      <c r="Z77" s="105">
        <v>0.54727242</v>
      </c>
      <c r="AA77" s="105">
        <v>0.51435645</v>
      </c>
      <c r="AB77" s="105">
        <v>0.46569123</v>
      </c>
      <c r="AC77" s="105">
        <v>0.44537261</v>
      </c>
      <c r="AD77" s="105">
        <v>0.41238448</v>
      </c>
      <c r="AE77" s="105">
        <v>0.56534552</v>
      </c>
      <c r="AF77" s="105">
        <v>0.51148763</v>
      </c>
      <c r="AG77" s="105">
        <v>0.46751952</v>
      </c>
      <c r="AH77" s="105">
        <v>0.3631871</v>
      </c>
      <c r="AI77" s="105">
        <v>0.30118296</v>
      </c>
      <c r="AJ77" s="105">
        <v>0.32305194</v>
      </c>
      <c r="AK77" s="105">
        <v>0.34458593</v>
      </c>
      <c r="AL77" s="105">
        <v>0.45770927</v>
      </c>
    </row>
    <row r="78" spans="1:38" ht="15" customHeight="1">
      <c r="A78" s="99"/>
      <c r="B78" s="100"/>
      <c r="C78" s="101" t="s">
        <v>50</v>
      </c>
      <c r="D78" s="105">
        <v>44.23312539</v>
      </c>
      <c r="E78" s="105">
        <v>45.43489756</v>
      </c>
      <c r="F78" s="105">
        <v>45.39683997</v>
      </c>
      <c r="G78" s="105">
        <v>44.60671431</v>
      </c>
      <c r="H78" s="105">
        <v>45.05326323</v>
      </c>
      <c r="I78" s="105">
        <v>45.31470308</v>
      </c>
      <c r="J78" s="105">
        <v>46.78644442</v>
      </c>
      <c r="K78" s="105">
        <v>47.2595214</v>
      </c>
      <c r="L78" s="105">
        <v>41.49834579</v>
      </c>
      <c r="M78" s="105">
        <v>42.47886892</v>
      </c>
      <c r="N78" s="105">
        <v>44.15788681</v>
      </c>
      <c r="O78" s="105">
        <v>44.74503292</v>
      </c>
      <c r="P78" s="105">
        <v>45.54283958</v>
      </c>
      <c r="Q78" s="105">
        <v>45.51295376</v>
      </c>
      <c r="R78" s="105">
        <v>45.59081539</v>
      </c>
      <c r="S78" s="105">
        <v>48.38256025</v>
      </c>
      <c r="T78" s="105">
        <v>49.32390646</v>
      </c>
      <c r="U78" s="105">
        <v>51.2459094</v>
      </c>
      <c r="V78" s="105">
        <v>51.98808138</v>
      </c>
      <c r="W78" s="105">
        <v>54.78404587</v>
      </c>
      <c r="X78" s="105">
        <v>56.0523544</v>
      </c>
      <c r="Y78" s="105">
        <v>57.00181815</v>
      </c>
      <c r="Z78" s="105">
        <v>56.05519606</v>
      </c>
      <c r="AA78" s="105">
        <v>59.23037512</v>
      </c>
      <c r="AB78" s="105">
        <v>59.48803446</v>
      </c>
      <c r="AC78" s="105">
        <v>59.89870692</v>
      </c>
      <c r="AD78" s="105">
        <v>59.17201164</v>
      </c>
      <c r="AE78" s="105">
        <v>58.44789624</v>
      </c>
      <c r="AF78" s="105">
        <v>61.08988885</v>
      </c>
      <c r="AG78" s="105">
        <v>59.27489608</v>
      </c>
      <c r="AH78" s="105">
        <v>56.77968511</v>
      </c>
      <c r="AI78" s="105">
        <v>56.58487362</v>
      </c>
      <c r="AJ78" s="105">
        <v>56.55705943</v>
      </c>
      <c r="AK78" s="105">
        <v>56.85798598</v>
      </c>
      <c r="AL78" s="105">
        <v>59.37423765</v>
      </c>
    </row>
    <row r="79" spans="1:38" ht="15" customHeight="1">
      <c r="A79" s="99"/>
      <c r="B79" s="100"/>
      <c r="C79" s="101" t="s">
        <v>177</v>
      </c>
      <c r="D79" s="105">
        <v>0.70915461</v>
      </c>
      <c r="E79" s="105">
        <v>0.76633226</v>
      </c>
      <c r="F79" s="105">
        <v>0.79023456</v>
      </c>
      <c r="G79" s="105">
        <v>0.82252642</v>
      </c>
      <c r="H79" s="105">
        <v>0.72123086</v>
      </c>
      <c r="I79" s="105">
        <v>0.71870683</v>
      </c>
      <c r="J79" s="105">
        <v>0.75369549</v>
      </c>
      <c r="K79" s="105">
        <v>0.8530035</v>
      </c>
      <c r="L79" s="105">
        <v>0.79273748</v>
      </c>
      <c r="M79" s="105">
        <v>0.80848396</v>
      </c>
      <c r="N79" s="105">
        <v>0.92025932</v>
      </c>
      <c r="O79" s="105">
        <v>0.89507225</v>
      </c>
      <c r="P79" s="105">
        <v>0.82732832</v>
      </c>
      <c r="Q79" s="105">
        <v>0.81077148</v>
      </c>
      <c r="R79" s="105">
        <v>0.87960028</v>
      </c>
      <c r="S79" s="105">
        <v>0.8917815</v>
      </c>
      <c r="T79" s="105">
        <v>0.96288032</v>
      </c>
      <c r="U79" s="105">
        <v>0.93701978</v>
      </c>
      <c r="V79" s="105">
        <v>0.93209111</v>
      </c>
      <c r="W79" s="105">
        <v>1.04762379</v>
      </c>
      <c r="X79" s="105">
        <v>1.05520611</v>
      </c>
      <c r="Y79" s="105">
        <v>1.12633516</v>
      </c>
      <c r="Z79" s="105">
        <v>1.09642108</v>
      </c>
      <c r="AA79" s="105">
        <v>1.31458934</v>
      </c>
      <c r="AB79" s="105">
        <v>1.36921916</v>
      </c>
      <c r="AC79" s="105">
        <v>1.51968378</v>
      </c>
      <c r="AD79" s="105">
        <v>1.5559193</v>
      </c>
      <c r="AE79" s="105">
        <v>1.64836175</v>
      </c>
      <c r="AF79" s="105">
        <v>1.89844944</v>
      </c>
      <c r="AG79" s="105">
        <v>1.96139605</v>
      </c>
      <c r="AH79" s="105">
        <v>2.09064424</v>
      </c>
      <c r="AI79" s="105">
        <v>2.16880865</v>
      </c>
      <c r="AJ79" s="105">
        <v>2.46255521</v>
      </c>
      <c r="AK79" s="105">
        <v>2.72129384</v>
      </c>
      <c r="AL79" s="105">
        <v>2.97902052</v>
      </c>
    </row>
    <row r="80" spans="1:38" ht="15" customHeight="1">
      <c r="A80" s="99"/>
      <c r="B80" s="100" t="s">
        <v>166</v>
      </c>
      <c r="C80" s="101"/>
      <c r="D80" s="105">
        <v>12.46696606</v>
      </c>
      <c r="E80" s="105">
        <v>12.70004913</v>
      </c>
      <c r="F80" s="105">
        <v>12.76092751</v>
      </c>
      <c r="G80" s="105">
        <v>12.55105523</v>
      </c>
      <c r="H80" s="105">
        <v>12.84418601</v>
      </c>
      <c r="I80" s="105">
        <v>12.92001695</v>
      </c>
      <c r="J80" s="105">
        <v>12.92251436</v>
      </c>
      <c r="K80" s="105">
        <v>13.29634806</v>
      </c>
      <c r="L80" s="105">
        <v>8.99356319</v>
      </c>
      <c r="M80" s="105">
        <v>9.17865254</v>
      </c>
      <c r="N80" s="105">
        <v>9.50170248</v>
      </c>
      <c r="O80" s="105">
        <v>9.52418348</v>
      </c>
      <c r="P80" s="105">
        <v>9.67083067</v>
      </c>
      <c r="Q80" s="105">
        <v>9.74499775</v>
      </c>
      <c r="R80" s="105">
        <v>9.88126228</v>
      </c>
      <c r="S80" s="105">
        <v>10.00946745</v>
      </c>
      <c r="T80" s="105">
        <v>9.55142307</v>
      </c>
      <c r="U80" s="105">
        <v>9.79952074</v>
      </c>
      <c r="V80" s="105">
        <v>9.46227765</v>
      </c>
      <c r="W80" s="105">
        <v>9.7935526</v>
      </c>
      <c r="X80" s="105">
        <v>10.50353414</v>
      </c>
      <c r="Y80" s="105">
        <v>10.30355355</v>
      </c>
      <c r="Z80" s="105">
        <v>10.1439452</v>
      </c>
      <c r="AA80" s="105">
        <v>15.41457501</v>
      </c>
      <c r="AB80" s="105">
        <v>15.61752163</v>
      </c>
      <c r="AC80" s="105">
        <v>16.03995914</v>
      </c>
      <c r="AD80" s="105">
        <v>15.73128141</v>
      </c>
      <c r="AE80" s="105">
        <v>15.80247937</v>
      </c>
      <c r="AF80" s="105">
        <v>16.56835182</v>
      </c>
      <c r="AG80" s="105">
        <v>16.07281283</v>
      </c>
      <c r="AH80" s="105">
        <v>16.17152138</v>
      </c>
      <c r="AI80" s="105">
        <v>15.84240126</v>
      </c>
      <c r="AJ80" s="105">
        <v>15.67667469</v>
      </c>
      <c r="AK80" s="105">
        <v>15.48148831</v>
      </c>
      <c r="AL80" s="105">
        <v>15.6265235</v>
      </c>
    </row>
    <row r="81" spans="1:38" ht="15" customHeight="1">
      <c r="A81" s="99"/>
      <c r="B81" s="100"/>
      <c r="C81" s="101" t="s">
        <v>49</v>
      </c>
      <c r="D81" s="105">
        <v>0.15368633</v>
      </c>
      <c r="E81" s="105">
        <v>0.11984581</v>
      </c>
      <c r="F81" s="105">
        <v>0.10017363</v>
      </c>
      <c r="G81" s="105">
        <v>0.08898302</v>
      </c>
      <c r="H81" s="105">
        <v>0.06920482</v>
      </c>
      <c r="I81" s="105">
        <v>0.07804359</v>
      </c>
      <c r="J81" s="105">
        <v>0.07297797</v>
      </c>
      <c r="K81" s="105">
        <v>0.05568072</v>
      </c>
      <c r="L81" s="105">
        <v>0.05296663</v>
      </c>
      <c r="M81" s="105">
        <v>0.03918419</v>
      </c>
      <c r="N81" s="105">
        <v>0.05119377</v>
      </c>
      <c r="O81" s="105">
        <v>0.03201871</v>
      </c>
      <c r="P81" s="105">
        <v>0.03400093</v>
      </c>
      <c r="Q81" s="105">
        <v>0.04031217</v>
      </c>
      <c r="R81" s="105">
        <v>0.02576612</v>
      </c>
      <c r="S81" s="105">
        <v>0.03045704</v>
      </c>
      <c r="T81" s="105">
        <v>0.02921731</v>
      </c>
      <c r="U81" s="105">
        <v>0.04035432</v>
      </c>
      <c r="V81" s="105">
        <v>0.02211836</v>
      </c>
      <c r="W81" s="105">
        <v>0.02604225</v>
      </c>
      <c r="X81" s="105">
        <v>0.07684807</v>
      </c>
      <c r="Y81" s="105">
        <v>0.07743537</v>
      </c>
      <c r="Z81" s="105">
        <v>0.05150717</v>
      </c>
      <c r="AA81" s="105">
        <v>0.05580548</v>
      </c>
      <c r="AB81" s="105">
        <v>0.05658981</v>
      </c>
      <c r="AC81" s="105">
        <v>0.06792091</v>
      </c>
      <c r="AD81" s="105">
        <v>0.04908339</v>
      </c>
      <c r="AE81" s="105">
        <v>0.08597576</v>
      </c>
      <c r="AF81" s="105">
        <v>0.06904264</v>
      </c>
      <c r="AG81" s="105">
        <v>0.05945053</v>
      </c>
      <c r="AH81" s="105">
        <v>0.05635366</v>
      </c>
      <c r="AI81" s="105">
        <v>0.03478246</v>
      </c>
      <c r="AJ81" s="105">
        <v>0.05461546</v>
      </c>
      <c r="AK81" s="105">
        <v>0.05813378</v>
      </c>
      <c r="AL81" s="105">
        <v>0.08803976</v>
      </c>
    </row>
    <row r="82" spans="1:38" ht="15" customHeight="1">
      <c r="A82" s="99"/>
      <c r="B82" s="100"/>
      <c r="C82" s="101" t="s">
        <v>50</v>
      </c>
      <c r="D82" s="105">
        <v>12.06591146</v>
      </c>
      <c r="E82" s="105">
        <v>12.34016757</v>
      </c>
      <c r="F82" s="105">
        <v>12.43006616</v>
      </c>
      <c r="G82" s="105">
        <v>12.2087363</v>
      </c>
      <c r="H82" s="105">
        <v>12.56071882</v>
      </c>
      <c r="I82" s="105">
        <v>12.61486234</v>
      </c>
      <c r="J82" s="105">
        <v>12.58335885</v>
      </c>
      <c r="K82" s="105">
        <v>12.92815145</v>
      </c>
      <c r="L82" s="105">
        <v>8.72982179</v>
      </c>
      <c r="M82" s="105">
        <v>8.95032503</v>
      </c>
      <c r="N82" s="105">
        <v>9.19994435</v>
      </c>
      <c r="O82" s="105">
        <v>9.2450353</v>
      </c>
      <c r="P82" s="105">
        <v>9.40521139</v>
      </c>
      <c r="Q82" s="105">
        <v>9.48575171</v>
      </c>
      <c r="R82" s="105">
        <v>9.64549501</v>
      </c>
      <c r="S82" s="105">
        <v>9.76404744</v>
      </c>
      <c r="T82" s="105">
        <v>9.2887624</v>
      </c>
      <c r="U82" s="105">
        <v>9.5088411</v>
      </c>
      <c r="V82" s="105">
        <v>9.23779379</v>
      </c>
      <c r="W82" s="105">
        <v>9.54475586</v>
      </c>
      <c r="X82" s="105">
        <v>10.15965125</v>
      </c>
      <c r="Y82" s="105">
        <v>9.98055134</v>
      </c>
      <c r="Z82" s="105">
        <v>9.84626583</v>
      </c>
      <c r="AA82" s="105">
        <v>14.97177771</v>
      </c>
      <c r="AB82" s="105">
        <v>15.17419247</v>
      </c>
      <c r="AC82" s="105">
        <v>15.53047591</v>
      </c>
      <c r="AD82" s="105">
        <v>15.24067746</v>
      </c>
      <c r="AE82" s="105">
        <v>15.21482705</v>
      </c>
      <c r="AF82" s="105">
        <v>15.90285353</v>
      </c>
      <c r="AG82" s="105">
        <v>15.40053516</v>
      </c>
      <c r="AH82" s="105">
        <v>15.46374617</v>
      </c>
      <c r="AI82" s="105">
        <v>15.15047689</v>
      </c>
      <c r="AJ82" s="105">
        <v>14.89263052</v>
      </c>
      <c r="AK82" s="105">
        <v>14.64235034</v>
      </c>
      <c r="AL82" s="105">
        <v>14.66218845</v>
      </c>
    </row>
    <row r="83" spans="1:38" ht="15" customHeight="1">
      <c r="A83" s="99"/>
      <c r="B83" s="100"/>
      <c r="C83" s="101" t="s">
        <v>177</v>
      </c>
      <c r="D83" s="105">
        <v>0.24736827</v>
      </c>
      <c r="E83" s="105">
        <v>0.24003575</v>
      </c>
      <c r="F83" s="105">
        <v>0.23068772</v>
      </c>
      <c r="G83" s="105">
        <v>0.25333591</v>
      </c>
      <c r="H83" s="105">
        <v>0.21426237</v>
      </c>
      <c r="I83" s="105">
        <v>0.22711102</v>
      </c>
      <c r="J83" s="105">
        <v>0.26617754</v>
      </c>
      <c r="K83" s="105">
        <v>0.31251589</v>
      </c>
      <c r="L83" s="105">
        <v>0.21077477</v>
      </c>
      <c r="M83" s="105">
        <v>0.18914332</v>
      </c>
      <c r="N83" s="105">
        <v>0.25056436</v>
      </c>
      <c r="O83" s="105">
        <v>0.24712947</v>
      </c>
      <c r="P83" s="105">
        <v>0.23161835</v>
      </c>
      <c r="Q83" s="105">
        <v>0.21893387</v>
      </c>
      <c r="R83" s="105">
        <v>0.21000115</v>
      </c>
      <c r="S83" s="105">
        <v>0.21496297</v>
      </c>
      <c r="T83" s="105">
        <v>0.23344336</v>
      </c>
      <c r="U83" s="105">
        <v>0.25032532</v>
      </c>
      <c r="V83" s="105">
        <v>0.2023655</v>
      </c>
      <c r="W83" s="105">
        <v>0.22275449</v>
      </c>
      <c r="X83" s="105">
        <v>0.26703482</v>
      </c>
      <c r="Y83" s="105">
        <v>0.24556684</v>
      </c>
      <c r="Z83" s="105">
        <v>0.2461722</v>
      </c>
      <c r="AA83" s="105">
        <v>0.38699182</v>
      </c>
      <c r="AB83" s="105">
        <v>0.38673935</v>
      </c>
      <c r="AC83" s="105">
        <v>0.44156232</v>
      </c>
      <c r="AD83" s="105">
        <v>0.44152056</v>
      </c>
      <c r="AE83" s="105">
        <v>0.50167656</v>
      </c>
      <c r="AF83" s="105">
        <v>0.59645565</v>
      </c>
      <c r="AG83" s="105">
        <v>0.61282714</v>
      </c>
      <c r="AH83" s="105">
        <v>0.65142155</v>
      </c>
      <c r="AI83" s="105">
        <v>0.65714191</v>
      </c>
      <c r="AJ83" s="105">
        <v>0.72942871</v>
      </c>
      <c r="AK83" s="105">
        <v>0.78100419</v>
      </c>
      <c r="AL83" s="105">
        <v>0.87629529</v>
      </c>
    </row>
    <row r="84" spans="1:38" ht="15" customHeight="1">
      <c r="A84" s="99"/>
      <c r="B84" s="100" t="s">
        <v>127</v>
      </c>
      <c r="C84" s="101"/>
      <c r="D84" s="105">
        <v>33.781346</v>
      </c>
      <c r="E84" s="105">
        <v>34.61267127</v>
      </c>
      <c r="F84" s="105">
        <v>34.25140053</v>
      </c>
      <c r="G84" s="105">
        <v>33.54198563</v>
      </c>
      <c r="H84" s="105">
        <v>33.5023546</v>
      </c>
      <c r="I84" s="105">
        <v>33.73725588</v>
      </c>
      <c r="J84" s="105">
        <v>35.23618408</v>
      </c>
      <c r="K84" s="105">
        <v>35.4006537</v>
      </c>
      <c r="L84" s="105">
        <v>33.83290784</v>
      </c>
      <c r="M84" s="105">
        <v>34.6886272</v>
      </c>
      <c r="N84" s="105">
        <v>36.13160857</v>
      </c>
      <c r="O84" s="105">
        <v>36.59972288</v>
      </c>
      <c r="P84" s="105">
        <v>37.11977152</v>
      </c>
      <c r="Q84" s="105">
        <v>36.91928748</v>
      </c>
      <c r="R84" s="105">
        <v>36.89401804</v>
      </c>
      <c r="S84" s="105">
        <v>39.68234796</v>
      </c>
      <c r="T84" s="105">
        <v>41.12455327</v>
      </c>
      <c r="U84" s="105">
        <v>42.90415956</v>
      </c>
      <c r="V84" s="105">
        <v>43.99381374</v>
      </c>
      <c r="W84" s="105">
        <v>46.60780046</v>
      </c>
      <c r="X84" s="105">
        <v>47.20120522</v>
      </c>
      <c r="Y84" s="105">
        <v>48.54078092</v>
      </c>
      <c r="Z84" s="105">
        <v>47.55494436</v>
      </c>
      <c r="AA84" s="105">
        <v>45.6447459</v>
      </c>
      <c r="AB84" s="105">
        <v>45.70542322</v>
      </c>
      <c r="AC84" s="105">
        <v>45.82380417</v>
      </c>
      <c r="AD84" s="105">
        <v>45.40903401</v>
      </c>
      <c r="AE84" s="105">
        <v>44.85912414</v>
      </c>
      <c r="AF84" s="105">
        <v>46.9314741</v>
      </c>
      <c r="AG84" s="105">
        <v>45.63099882</v>
      </c>
      <c r="AH84" s="105">
        <v>43.06199507</v>
      </c>
      <c r="AI84" s="105">
        <v>43.21246397</v>
      </c>
      <c r="AJ84" s="105">
        <v>43.66599189</v>
      </c>
      <c r="AK84" s="105">
        <v>44.44237744</v>
      </c>
      <c r="AL84" s="105">
        <v>47.18444394</v>
      </c>
    </row>
    <row r="85" spans="1:38" ht="15" customHeight="1">
      <c r="A85" s="99"/>
      <c r="B85" s="100"/>
      <c r="C85" s="101" t="s">
        <v>49</v>
      </c>
      <c r="D85" s="105">
        <v>1.15234573</v>
      </c>
      <c r="E85" s="105">
        <v>0.99164477</v>
      </c>
      <c r="F85" s="105">
        <v>0.72507988</v>
      </c>
      <c r="G85" s="105">
        <v>0.57481711</v>
      </c>
      <c r="H85" s="105">
        <v>0.5028417</v>
      </c>
      <c r="I85" s="105">
        <v>0.54581933</v>
      </c>
      <c r="J85" s="105">
        <v>0.54558056</v>
      </c>
      <c r="K85" s="105">
        <v>0.52879614</v>
      </c>
      <c r="L85" s="105">
        <v>0.48242113</v>
      </c>
      <c r="M85" s="105">
        <v>0.54074267</v>
      </c>
      <c r="N85" s="105">
        <v>0.50397115</v>
      </c>
      <c r="O85" s="105">
        <v>0.45178248</v>
      </c>
      <c r="P85" s="105">
        <v>0.38643336</v>
      </c>
      <c r="Q85" s="105">
        <v>0.30024782</v>
      </c>
      <c r="R85" s="105">
        <v>0.27909853</v>
      </c>
      <c r="S85" s="105">
        <v>0.38701662</v>
      </c>
      <c r="T85" s="105">
        <v>0.35997225</v>
      </c>
      <c r="U85" s="105">
        <v>0.4803968</v>
      </c>
      <c r="V85" s="105">
        <v>0.51380054</v>
      </c>
      <c r="W85" s="105">
        <v>0.54364115</v>
      </c>
      <c r="X85" s="105">
        <v>0.52033078</v>
      </c>
      <c r="Y85" s="105">
        <v>0.63874579</v>
      </c>
      <c r="Z85" s="105">
        <v>0.49576525</v>
      </c>
      <c r="AA85" s="105">
        <v>0.45855097</v>
      </c>
      <c r="AB85" s="105">
        <v>0.40910142</v>
      </c>
      <c r="AC85" s="105">
        <v>0.3774517</v>
      </c>
      <c r="AD85" s="105">
        <v>0.36330109</v>
      </c>
      <c r="AE85" s="105">
        <v>0.47936976</v>
      </c>
      <c r="AF85" s="105">
        <v>0.44244499</v>
      </c>
      <c r="AG85" s="105">
        <v>0.40806899</v>
      </c>
      <c r="AH85" s="105">
        <v>0.30683344</v>
      </c>
      <c r="AI85" s="105">
        <v>0.2664005</v>
      </c>
      <c r="AJ85" s="105">
        <v>0.26843648</v>
      </c>
      <c r="AK85" s="105">
        <v>0.28645215</v>
      </c>
      <c r="AL85" s="105">
        <v>0.36966951</v>
      </c>
    </row>
    <row r="86" spans="1:38" ht="15" customHeight="1">
      <c r="A86" s="99"/>
      <c r="B86" s="100"/>
      <c r="C86" s="101" t="s">
        <v>50</v>
      </c>
      <c r="D86" s="105">
        <v>32.16721393</v>
      </c>
      <c r="E86" s="105">
        <v>33.09472999</v>
      </c>
      <c r="F86" s="105">
        <v>32.96677381</v>
      </c>
      <c r="G86" s="105">
        <v>32.39797801</v>
      </c>
      <c r="H86" s="105">
        <v>32.49254441</v>
      </c>
      <c r="I86" s="105">
        <v>32.69984074</v>
      </c>
      <c r="J86" s="105">
        <v>34.20308557</v>
      </c>
      <c r="K86" s="105">
        <v>34.33136995</v>
      </c>
      <c r="L86" s="105">
        <v>32.768524</v>
      </c>
      <c r="M86" s="105">
        <v>33.52854389</v>
      </c>
      <c r="N86" s="105">
        <v>34.95794246</v>
      </c>
      <c r="O86" s="105">
        <v>35.49999762</v>
      </c>
      <c r="P86" s="105">
        <v>36.13762819</v>
      </c>
      <c r="Q86" s="105">
        <v>36.02720205</v>
      </c>
      <c r="R86" s="105">
        <v>35.94532038</v>
      </c>
      <c r="S86" s="105">
        <v>38.61851281</v>
      </c>
      <c r="T86" s="105">
        <v>40.03514406</v>
      </c>
      <c r="U86" s="105">
        <v>41.7370683</v>
      </c>
      <c r="V86" s="105">
        <v>42.75028759</v>
      </c>
      <c r="W86" s="105">
        <v>45.23929001</v>
      </c>
      <c r="X86" s="105">
        <v>45.89270315</v>
      </c>
      <c r="Y86" s="105">
        <v>47.02126681</v>
      </c>
      <c r="Z86" s="105">
        <v>46.20893023</v>
      </c>
      <c r="AA86" s="105">
        <v>44.25859741</v>
      </c>
      <c r="AB86" s="105">
        <v>44.31384199</v>
      </c>
      <c r="AC86" s="105">
        <v>44.36823101</v>
      </c>
      <c r="AD86" s="105">
        <v>43.93133418</v>
      </c>
      <c r="AE86" s="105">
        <v>43.23306919</v>
      </c>
      <c r="AF86" s="105">
        <v>45.18703532</v>
      </c>
      <c r="AG86" s="105">
        <v>43.87436092</v>
      </c>
      <c r="AH86" s="105">
        <v>41.31593894</v>
      </c>
      <c r="AI86" s="105">
        <v>41.43439673</v>
      </c>
      <c r="AJ86" s="105">
        <v>41.66442891</v>
      </c>
      <c r="AK86" s="105">
        <v>42.21563564</v>
      </c>
      <c r="AL86" s="105">
        <v>44.7120492</v>
      </c>
    </row>
    <row r="87" spans="1:38" ht="15" customHeight="1">
      <c r="A87" s="99"/>
      <c r="B87" s="100"/>
      <c r="C87" s="101" t="s">
        <v>177</v>
      </c>
      <c r="D87" s="105">
        <v>0.46178634</v>
      </c>
      <c r="E87" s="105">
        <v>0.52629651</v>
      </c>
      <c r="F87" s="105">
        <v>0.55954684</v>
      </c>
      <c r="G87" s="105">
        <v>0.56919051</v>
      </c>
      <c r="H87" s="105">
        <v>0.50696849</v>
      </c>
      <c r="I87" s="105">
        <v>0.49159581</v>
      </c>
      <c r="J87" s="105">
        <v>0.48751795</v>
      </c>
      <c r="K87" s="105">
        <v>0.54048761</v>
      </c>
      <c r="L87" s="105">
        <v>0.58196271</v>
      </c>
      <c r="M87" s="105">
        <v>0.61934064</v>
      </c>
      <c r="N87" s="105">
        <v>0.66969496</v>
      </c>
      <c r="O87" s="105">
        <v>0.64794278</v>
      </c>
      <c r="P87" s="105">
        <v>0.59570997</v>
      </c>
      <c r="Q87" s="105">
        <v>0.59183761</v>
      </c>
      <c r="R87" s="105">
        <v>0.66959913</v>
      </c>
      <c r="S87" s="105">
        <v>0.67681853</v>
      </c>
      <c r="T87" s="105">
        <v>0.72943696</v>
      </c>
      <c r="U87" s="105">
        <v>0.68669446</v>
      </c>
      <c r="V87" s="105">
        <v>0.72972561</v>
      </c>
      <c r="W87" s="105">
        <v>0.8248693</v>
      </c>
      <c r="X87" s="105">
        <v>0.78817129</v>
      </c>
      <c r="Y87" s="105">
        <v>0.88076832</v>
      </c>
      <c r="Z87" s="105">
        <v>0.85024888</v>
      </c>
      <c r="AA87" s="105">
        <v>0.92759752</v>
      </c>
      <c r="AB87" s="105">
        <v>0.98247981</v>
      </c>
      <c r="AC87" s="105">
        <v>1.07812146</v>
      </c>
      <c r="AD87" s="105">
        <v>1.11439874</v>
      </c>
      <c r="AE87" s="105">
        <v>1.14668519</v>
      </c>
      <c r="AF87" s="105">
        <v>1.30199379</v>
      </c>
      <c r="AG87" s="105">
        <v>1.34856891</v>
      </c>
      <c r="AH87" s="105">
        <v>1.43922269</v>
      </c>
      <c r="AI87" s="105">
        <v>1.51166674</v>
      </c>
      <c r="AJ87" s="105">
        <v>1.7331265</v>
      </c>
      <c r="AK87" s="105">
        <v>1.94028965</v>
      </c>
      <c r="AL87" s="105">
        <v>2.10272523</v>
      </c>
    </row>
    <row r="88" ht="8.25" customHeight="1"/>
    <row r="89" spans="1:7" ht="15.75">
      <c r="A89" s="162" t="s">
        <v>92</v>
      </c>
      <c r="B89" s="162"/>
      <c r="C89" s="162"/>
      <c r="D89" s="88"/>
      <c r="E89" s="88"/>
      <c r="F89" s="88"/>
      <c r="G89" s="88"/>
    </row>
  </sheetData>
  <sheetProtection/>
  <mergeCells count="8">
    <mergeCell ref="A89:C89"/>
    <mergeCell ref="A75:C75"/>
    <mergeCell ref="A2:C2"/>
    <mergeCell ref="A3:C3"/>
    <mergeCell ref="A4:C4"/>
    <mergeCell ref="A6:C6"/>
    <mergeCell ref="A34:C34"/>
    <mergeCell ref="A61:C61"/>
  </mergeCells>
  <printOptions/>
  <pageMargins left="0.75" right="0.75" top="1" bottom="1" header="0.3" footer="0.3"/>
  <pageSetup fitToHeight="2" fitToWidth="12" horizontalDpi="600" verticalDpi="600" orientation="landscape" pageOrder="overThenDown" scale="62"/>
  <rowBreaks count="1" manualBreakCount="1">
    <brk id="46" max="39" man="1"/>
  </rowBreaks>
</worksheet>
</file>

<file path=xl/worksheets/sheet4.xml><?xml version="1.0" encoding="utf-8"?>
<worksheet xmlns="http://schemas.openxmlformats.org/spreadsheetml/2006/main" xmlns:r="http://schemas.openxmlformats.org/officeDocument/2006/relationships">
  <sheetPr>
    <pageSetUpPr fitToPage="1"/>
  </sheetPr>
  <dimension ref="A1:U53"/>
  <sheetViews>
    <sheetView zoomScaleSheetLayoutView="100" zoomScalePageLayoutView="0" workbookViewId="0" topLeftCell="A1">
      <selection activeCell="A1" sqref="A1"/>
    </sheetView>
  </sheetViews>
  <sheetFormatPr defaultColWidth="8.421875" defaultRowHeight="15"/>
  <cols>
    <col min="1" max="1" width="7.8515625" style="30" customWidth="1"/>
    <col min="2" max="2" width="16.421875" style="30" bestFit="1" customWidth="1"/>
    <col min="3" max="3" width="16.00390625" style="30" bestFit="1" customWidth="1"/>
    <col min="4" max="4" width="15.00390625" style="30" bestFit="1" customWidth="1"/>
    <col min="5" max="5" width="13.28125" style="30" bestFit="1" customWidth="1"/>
    <col min="6" max="6" width="12.8515625" style="30" bestFit="1" customWidth="1"/>
    <col min="7" max="7" width="12.00390625" style="30" bestFit="1" customWidth="1"/>
    <col min="8" max="8" width="8.421875" style="42" customWidth="1"/>
    <col min="9" max="14" width="8.421875" style="30" customWidth="1"/>
    <col min="15" max="20" width="10.00390625" style="30" bestFit="1" customWidth="1"/>
    <col min="21" max="16384" width="8.421875" style="30" customWidth="1"/>
  </cols>
  <sheetData>
    <row r="1" ht="15">
      <c r="A1" s="2" t="s">
        <v>29</v>
      </c>
    </row>
    <row r="2" ht="15">
      <c r="A2" s="2" t="s">
        <v>185</v>
      </c>
    </row>
    <row r="3" spans="1:8" ht="15" customHeight="1">
      <c r="A3" s="171" t="s">
        <v>128</v>
      </c>
      <c r="B3" s="171"/>
      <c r="C3" s="171"/>
      <c r="D3" s="171"/>
      <c r="E3" s="171"/>
      <c r="F3" s="171"/>
      <c r="G3" s="171"/>
      <c r="H3" s="171"/>
    </row>
    <row r="4" spans="1:8" ht="30" customHeight="1">
      <c r="A4" s="43"/>
      <c r="B4" s="172" t="s">
        <v>167</v>
      </c>
      <c r="C4" s="172"/>
      <c r="D4" s="172"/>
      <c r="E4" s="172"/>
      <c r="F4" s="172"/>
      <c r="G4" s="172"/>
      <c r="H4" s="173" t="s">
        <v>168</v>
      </c>
    </row>
    <row r="5" spans="1:8" s="42" customFormat="1" ht="30" customHeight="1">
      <c r="A5" s="44" t="s">
        <v>0</v>
      </c>
      <c r="B5" s="114" t="s">
        <v>2</v>
      </c>
      <c r="C5" s="114" t="s">
        <v>3</v>
      </c>
      <c r="D5" s="144" t="s">
        <v>839</v>
      </c>
      <c r="E5" s="145" t="s">
        <v>840</v>
      </c>
      <c r="F5" s="144" t="s">
        <v>841</v>
      </c>
      <c r="G5" s="114" t="s">
        <v>4</v>
      </c>
      <c r="H5" s="174"/>
    </row>
    <row r="6" spans="1:21" ht="15">
      <c r="A6" s="45">
        <v>1975</v>
      </c>
      <c r="B6" s="23">
        <f>51.2959/100</f>
        <v>0.512959</v>
      </c>
      <c r="C6" s="23">
        <f>3.22365/100</f>
        <v>0.0322365</v>
      </c>
      <c r="D6" s="23">
        <f>8.482/100</f>
        <v>0.08481999999999999</v>
      </c>
      <c r="E6" s="23">
        <f>10.9935/100</f>
        <v>0.10993499999999999</v>
      </c>
      <c r="F6" s="23">
        <f>22.0174/100</f>
        <v>0.22017399999999998</v>
      </c>
      <c r="G6" s="23">
        <f>3.98751/100</f>
        <v>0.0398751</v>
      </c>
      <c r="H6" s="24">
        <f>7.86/100</f>
        <v>0.0786</v>
      </c>
      <c r="O6" s="1"/>
      <c r="P6" s="1"/>
      <c r="Q6" s="1"/>
      <c r="R6" s="1"/>
      <c r="S6" s="1"/>
      <c r="T6" s="1"/>
      <c r="U6" s="46"/>
    </row>
    <row r="7" spans="1:20" ht="15">
      <c r="A7" s="47">
        <v>1976</v>
      </c>
      <c r="B7" s="48">
        <v>50.849</v>
      </c>
      <c r="C7" s="48">
        <v>3.16095</v>
      </c>
      <c r="D7" s="48">
        <v>8.6002</v>
      </c>
      <c r="E7" s="48">
        <v>11.17</v>
      </c>
      <c r="F7" s="48">
        <v>21.9646</v>
      </c>
      <c r="G7" s="48">
        <v>4.25533</v>
      </c>
      <c r="H7" s="49">
        <v>6.84</v>
      </c>
      <c r="O7" s="1"/>
      <c r="P7" s="1"/>
      <c r="Q7" s="1"/>
      <c r="R7" s="1"/>
      <c r="S7" s="1"/>
      <c r="T7" s="1"/>
    </row>
    <row r="8" spans="1:20" ht="15">
      <c r="A8" s="47">
        <v>1977</v>
      </c>
      <c r="B8" s="48">
        <v>50.4918</v>
      </c>
      <c r="C8" s="48">
        <v>2.83358</v>
      </c>
      <c r="D8" s="48">
        <v>8.764</v>
      </c>
      <c r="E8" s="48">
        <v>11.2608</v>
      </c>
      <c r="F8" s="48">
        <v>22.3548</v>
      </c>
      <c r="G8" s="48">
        <v>4.295</v>
      </c>
      <c r="H8" s="49">
        <v>6.83</v>
      </c>
      <c r="O8" s="1"/>
      <c r="P8" s="1"/>
      <c r="Q8" s="1"/>
      <c r="R8" s="1"/>
      <c r="S8" s="1"/>
      <c r="T8" s="1"/>
    </row>
    <row r="9" spans="1:20" ht="15">
      <c r="A9" s="47">
        <v>1978</v>
      </c>
      <c r="B9" s="48">
        <v>50.876</v>
      </c>
      <c r="C9" s="48">
        <v>2.68833</v>
      </c>
      <c r="D9" s="48">
        <v>8.7158</v>
      </c>
      <c r="E9" s="48">
        <v>10.5967</v>
      </c>
      <c r="F9" s="48">
        <v>23.3827</v>
      </c>
      <c r="G9" s="48">
        <v>3.74044</v>
      </c>
      <c r="H9" s="49">
        <v>9.06</v>
      </c>
      <c r="O9" s="1"/>
      <c r="P9" s="1"/>
      <c r="Q9" s="1"/>
      <c r="R9" s="1"/>
      <c r="S9" s="1"/>
      <c r="T9" s="1"/>
    </row>
    <row r="10" spans="1:20" ht="15">
      <c r="A10" s="47">
        <v>1979</v>
      </c>
      <c r="B10" s="48">
        <v>50.0912</v>
      </c>
      <c r="C10" s="48">
        <v>2.53233</v>
      </c>
      <c r="D10" s="48">
        <v>7.9323</v>
      </c>
      <c r="E10" s="48">
        <v>10.8564</v>
      </c>
      <c r="F10" s="48">
        <v>25.9789</v>
      </c>
      <c r="G10" s="48">
        <v>2.60898</v>
      </c>
      <c r="H10" s="49">
        <v>12.67</v>
      </c>
      <c r="O10" s="1"/>
      <c r="P10" s="1"/>
      <c r="Q10" s="1"/>
      <c r="R10" s="1"/>
      <c r="S10" s="1"/>
      <c r="T10" s="1"/>
    </row>
    <row r="11" spans="1:20" ht="15">
      <c r="A11" s="47">
        <v>1980</v>
      </c>
      <c r="B11" s="48">
        <v>50.1481</v>
      </c>
      <c r="C11" s="48">
        <v>2.40367</v>
      </c>
      <c r="D11" s="48">
        <v>8.4242</v>
      </c>
      <c r="E11" s="48">
        <v>10.8341</v>
      </c>
      <c r="F11" s="48">
        <v>25.7611</v>
      </c>
      <c r="G11" s="48">
        <v>2.42874</v>
      </c>
      <c r="H11" s="49">
        <v>15.26</v>
      </c>
      <c r="O11" s="1"/>
      <c r="P11" s="1"/>
      <c r="Q11" s="1"/>
      <c r="R11" s="1"/>
      <c r="S11" s="1"/>
      <c r="T11" s="1"/>
    </row>
    <row r="12" spans="1:20" ht="15">
      <c r="A12" s="47">
        <v>1981</v>
      </c>
      <c r="B12" s="48">
        <v>49.3712</v>
      </c>
      <c r="C12" s="48">
        <v>1.91013</v>
      </c>
      <c r="D12" s="48">
        <v>8.1506</v>
      </c>
      <c r="E12" s="48">
        <v>9.786</v>
      </c>
      <c r="F12" s="48">
        <v>28.7945</v>
      </c>
      <c r="G12" s="48">
        <v>1.98754</v>
      </c>
      <c r="H12" s="49">
        <v>18.87</v>
      </c>
      <c r="O12" s="1"/>
      <c r="P12" s="1"/>
      <c r="Q12" s="1"/>
      <c r="R12" s="1"/>
      <c r="S12" s="1"/>
      <c r="T12" s="1"/>
    </row>
    <row r="13" spans="1:20" ht="15">
      <c r="A13" s="47">
        <v>1982</v>
      </c>
      <c r="B13" s="48">
        <v>49.3557</v>
      </c>
      <c r="C13" s="48">
        <v>1.69329</v>
      </c>
      <c r="D13" s="48">
        <v>7.8598</v>
      </c>
      <c r="E13" s="48">
        <v>9.9665</v>
      </c>
      <c r="F13" s="48">
        <v>29.3116</v>
      </c>
      <c r="G13" s="48">
        <v>1.81298</v>
      </c>
      <c r="H13" s="49">
        <v>14.85</v>
      </c>
      <c r="O13" s="1"/>
      <c r="P13" s="1"/>
      <c r="Q13" s="1"/>
      <c r="R13" s="1"/>
      <c r="S13" s="1"/>
      <c r="T13" s="1"/>
    </row>
    <row r="14" spans="1:20" ht="15">
      <c r="A14" s="47">
        <v>1983</v>
      </c>
      <c r="B14" s="48">
        <v>48.4398</v>
      </c>
      <c r="C14" s="48">
        <v>1.84227</v>
      </c>
      <c r="D14" s="48">
        <v>7.8431</v>
      </c>
      <c r="E14" s="48">
        <v>10.5901</v>
      </c>
      <c r="F14" s="48">
        <v>29.2018</v>
      </c>
      <c r="G14" s="48">
        <v>2.08288</v>
      </c>
      <c r="H14" s="49">
        <v>10.79</v>
      </c>
      <c r="O14" s="1"/>
      <c r="P14" s="1"/>
      <c r="Q14" s="1"/>
      <c r="R14" s="1"/>
      <c r="S14" s="1"/>
      <c r="T14" s="1"/>
    </row>
    <row r="15" spans="1:20" ht="15">
      <c r="A15" s="47">
        <v>1984</v>
      </c>
      <c r="B15" s="48">
        <v>45.4134</v>
      </c>
      <c r="C15" s="48">
        <v>1.65072</v>
      </c>
      <c r="D15" s="48">
        <v>7.2872</v>
      </c>
      <c r="E15" s="48">
        <v>10.491</v>
      </c>
      <c r="F15" s="48">
        <v>33.0254</v>
      </c>
      <c r="G15" s="48">
        <v>2.13223</v>
      </c>
      <c r="H15" s="49">
        <v>12.04</v>
      </c>
      <c r="O15" s="1"/>
      <c r="P15" s="1"/>
      <c r="Q15" s="1"/>
      <c r="R15" s="1"/>
      <c r="S15" s="1"/>
      <c r="T15" s="1"/>
    </row>
    <row r="16" spans="1:20" ht="15">
      <c r="A16" s="47">
        <v>1985</v>
      </c>
      <c r="B16" s="48">
        <v>46.7184</v>
      </c>
      <c r="C16" s="48">
        <v>1.67242</v>
      </c>
      <c r="D16" s="48">
        <v>7.6389</v>
      </c>
      <c r="E16" s="48">
        <v>10.5954</v>
      </c>
      <c r="F16" s="48">
        <v>31.5154</v>
      </c>
      <c r="G16" s="48">
        <v>1.85957</v>
      </c>
      <c r="H16" s="49">
        <v>9.93</v>
      </c>
      <c r="O16" s="1"/>
      <c r="P16" s="1"/>
      <c r="Q16" s="1"/>
      <c r="R16" s="1"/>
      <c r="S16" s="1"/>
      <c r="T16" s="1"/>
    </row>
    <row r="17" spans="1:20" ht="15">
      <c r="A17" s="47">
        <v>1986</v>
      </c>
      <c r="B17" s="48">
        <v>47.1288</v>
      </c>
      <c r="C17" s="48">
        <v>1.44512</v>
      </c>
      <c r="D17" s="48">
        <v>8.5125</v>
      </c>
      <c r="E17" s="48">
        <v>10.3217</v>
      </c>
      <c r="F17" s="48">
        <v>30.5813</v>
      </c>
      <c r="G17" s="48">
        <v>2.01067</v>
      </c>
      <c r="H17" s="49">
        <v>8.33</v>
      </c>
      <c r="O17" s="1"/>
      <c r="P17" s="1"/>
      <c r="Q17" s="1"/>
      <c r="R17" s="1"/>
      <c r="S17" s="1"/>
      <c r="T17" s="1"/>
    </row>
    <row r="18" spans="1:20" ht="15">
      <c r="A18" s="47">
        <v>1987</v>
      </c>
      <c r="B18" s="48">
        <v>46.9311</v>
      </c>
      <c r="C18" s="48">
        <v>1.28668</v>
      </c>
      <c r="D18" s="48">
        <v>9.3045</v>
      </c>
      <c r="E18" s="48">
        <v>11.3078</v>
      </c>
      <c r="F18" s="48">
        <v>28.9081</v>
      </c>
      <c r="G18" s="48">
        <v>2.26169</v>
      </c>
      <c r="H18" s="49">
        <v>8.21</v>
      </c>
      <c r="O18" s="1"/>
      <c r="P18" s="1"/>
      <c r="Q18" s="1"/>
      <c r="R18" s="1"/>
      <c r="S18" s="1"/>
      <c r="T18" s="1"/>
    </row>
    <row r="19" spans="1:20" ht="15">
      <c r="A19" s="47">
        <v>1988</v>
      </c>
      <c r="B19" s="48">
        <v>46.8361</v>
      </c>
      <c r="C19" s="48">
        <v>1.39853</v>
      </c>
      <c r="D19" s="48">
        <v>9.5048</v>
      </c>
      <c r="E19" s="48">
        <v>11.3616</v>
      </c>
      <c r="F19" s="48">
        <v>28.6881</v>
      </c>
      <c r="G19" s="48">
        <v>2.21091</v>
      </c>
      <c r="H19" s="49">
        <v>9.32</v>
      </c>
      <c r="O19" s="1"/>
      <c r="P19" s="1"/>
      <c r="Q19" s="1"/>
      <c r="R19" s="1"/>
      <c r="S19" s="1"/>
      <c r="T19" s="1"/>
    </row>
    <row r="20" spans="1:20" ht="15">
      <c r="A20" s="47">
        <v>1989</v>
      </c>
      <c r="B20" s="48">
        <v>45.6244</v>
      </c>
      <c r="C20" s="48">
        <v>1.40132</v>
      </c>
      <c r="D20" s="48">
        <v>10.3626</v>
      </c>
      <c r="E20" s="48">
        <v>10.5959</v>
      </c>
      <c r="F20" s="48">
        <v>29.7248</v>
      </c>
      <c r="G20" s="48">
        <v>2.291</v>
      </c>
      <c r="H20" s="49">
        <v>10.87</v>
      </c>
      <c r="O20" s="1"/>
      <c r="P20" s="1"/>
      <c r="Q20" s="1"/>
      <c r="R20" s="1"/>
      <c r="S20" s="1"/>
      <c r="T20" s="1"/>
    </row>
    <row r="21" spans="1:20" ht="15">
      <c r="A21" s="47">
        <v>1990</v>
      </c>
      <c r="B21" s="48">
        <v>45.9012</v>
      </c>
      <c r="C21" s="48">
        <v>1.22001</v>
      </c>
      <c r="D21" s="48">
        <v>10.7571</v>
      </c>
      <c r="E21" s="48">
        <v>10.8697</v>
      </c>
      <c r="F21" s="48">
        <v>29.0049</v>
      </c>
      <c r="G21" s="48">
        <v>2.24706</v>
      </c>
      <c r="H21" s="49">
        <v>10.01</v>
      </c>
      <c r="O21" s="1"/>
      <c r="P21" s="1"/>
      <c r="Q21" s="1"/>
      <c r="R21" s="1"/>
      <c r="S21" s="1"/>
      <c r="T21" s="1"/>
    </row>
    <row r="22" spans="1:20" ht="15">
      <c r="A22" s="47">
        <v>1991</v>
      </c>
      <c r="B22" s="48">
        <v>46.885</v>
      </c>
      <c r="C22" s="48">
        <v>1.47256</v>
      </c>
      <c r="D22" s="48">
        <v>11.8752</v>
      </c>
      <c r="E22" s="48">
        <v>11.0581</v>
      </c>
      <c r="F22" s="48">
        <v>25.8833</v>
      </c>
      <c r="G22" s="48">
        <v>2.8259</v>
      </c>
      <c r="H22" s="49">
        <v>8.46</v>
      </c>
      <c r="O22" s="1"/>
      <c r="P22" s="1"/>
      <c r="Q22" s="1"/>
      <c r="R22" s="1"/>
      <c r="S22" s="1"/>
      <c r="T22" s="1"/>
    </row>
    <row r="23" spans="1:20" ht="15">
      <c r="A23" s="47">
        <v>1992</v>
      </c>
      <c r="B23" s="48">
        <v>49.1215</v>
      </c>
      <c r="C23" s="48">
        <v>1.29326</v>
      </c>
      <c r="D23" s="48">
        <v>12.355</v>
      </c>
      <c r="E23" s="48">
        <v>11.2923</v>
      </c>
      <c r="F23" s="48">
        <v>23.4889</v>
      </c>
      <c r="G23" s="48">
        <v>2.44903</v>
      </c>
      <c r="H23" s="49">
        <v>6.25</v>
      </c>
      <c r="O23" s="1"/>
      <c r="P23" s="1"/>
      <c r="Q23" s="1"/>
      <c r="R23" s="1"/>
      <c r="S23" s="1"/>
      <c r="T23" s="1"/>
    </row>
    <row r="24" spans="1:20" ht="15">
      <c r="A24" s="47">
        <v>1993</v>
      </c>
      <c r="B24" s="48">
        <v>50.2544</v>
      </c>
      <c r="C24" s="48">
        <v>1.3217</v>
      </c>
      <c r="D24" s="48">
        <v>12.3684</v>
      </c>
      <c r="E24" s="48">
        <v>11.8906</v>
      </c>
      <c r="F24" s="48">
        <v>20.9381</v>
      </c>
      <c r="G24" s="48">
        <v>3.22677</v>
      </c>
      <c r="H24" s="49">
        <v>6</v>
      </c>
      <c r="O24" s="1"/>
      <c r="P24" s="1"/>
      <c r="Q24" s="1"/>
      <c r="R24" s="1"/>
      <c r="S24" s="1"/>
      <c r="T24" s="1"/>
    </row>
    <row r="25" spans="1:20" ht="15">
      <c r="A25" s="47">
        <v>1994</v>
      </c>
      <c r="B25" s="48">
        <v>52.6607</v>
      </c>
      <c r="C25" s="48">
        <v>1.25248</v>
      </c>
      <c r="D25" s="48">
        <v>12.0205</v>
      </c>
      <c r="E25" s="48">
        <v>11.2856</v>
      </c>
      <c r="F25" s="48">
        <v>20.2061</v>
      </c>
      <c r="G25" s="48">
        <v>2.57464</v>
      </c>
      <c r="H25" s="49">
        <v>7.15</v>
      </c>
      <c r="O25" s="1"/>
      <c r="P25" s="1"/>
      <c r="Q25" s="1"/>
      <c r="R25" s="1"/>
      <c r="S25" s="1"/>
      <c r="T25" s="1"/>
    </row>
    <row r="26" spans="1:20" ht="15">
      <c r="A26" s="47">
        <v>1995</v>
      </c>
      <c r="B26" s="48">
        <v>52.447</v>
      </c>
      <c r="C26" s="48">
        <v>1.12554</v>
      </c>
      <c r="D26" s="48">
        <v>11.878</v>
      </c>
      <c r="E26" s="48">
        <v>10.7171</v>
      </c>
      <c r="F26" s="48">
        <v>21.1532</v>
      </c>
      <c r="G26" s="48">
        <v>2.67918</v>
      </c>
      <c r="H26" s="49">
        <v>8.83</v>
      </c>
      <c r="O26" s="1"/>
      <c r="P26" s="1"/>
      <c r="Q26" s="1"/>
      <c r="R26" s="1"/>
      <c r="S26" s="1"/>
      <c r="T26" s="1"/>
    </row>
    <row r="27" spans="1:20" ht="15">
      <c r="A27" s="47">
        <v>1996</v>
      </c>
      <c r="B27" s="48">
        <v>51.7266</v>
      </c>
      <c r="C27" s="48">
        <v>1.25855</v>
      </c>
      <c r="D27" s="48">
        <v>13.0288</v>
      </c>
      <c r="E27" s="48">
        <v>10.6289</v>
      </c>
      <c r="F27" s="48">
        <v>21.0551</v>
      </c>
      <c r="G27" s="48">
        <v>2.30207</v>
      </c>
      <c r="H27" s="49">
        <v>8.27</v>
      </c>
      <c r="O27" s="1"/>
      <c r="P27" s="1"/>
      <c r="Q27" s="1"/>
      <c r="R27" s="1"/>
      <c r="S27" s="1"/>
      <c r="T27" s="1"/>
    </row>
    <row r="28" spans="1:20" ht="15">
      <c r="A28" s="47">
        <v>1997</v>
      </c>
      <c r="B28" s="48">
        <v>49.9377</v>
      </c>
      <c r="C28" s="48">
        <v>1.12984</v>
      </c>
      <c r="D28" s="48">
        <v>11.6289</v>
      </c>
      <c r="E28" s="48">
        <v>11.3679</v>
      </c>
      <c r="F28" s="48">
        <v>23.5899</v>
      </c>
      <c r="G28" s="48">
        <v>2.34583</v>
      </c>
      <c r="H28" s="49">
        <v>8.44</v>
      </c>
      <c r="O28" s="1"/>
      <c r="P28" s="1"/>
      <c r="Q28" s="1"/>
      <c r="R28" s="1"/>
      <c r="S28" s="1"/>
      <c r="T28" s="1"/>
    </row>
    <row r="29" spans="1:20" ht="15">
      <c r="A29" s="47">
        <v>1998</v>
      </c>
      <c r="B29" s="48">
        <v>49.0931</v>
      </c>
      <c r="C29" s="48">
        <v>0.97795</v>
      </c>
      <c r="D29" s="48">
        <v>12.5726</v>
      </c>
      <c r="E29" s="48">
        <v>11.0321</v>
      </c>
      <c r="F29" s="48">
        <v>23.7122</v>
      </c>
      <c r="G29" s="48">
        <v>2.61206</v>
      </c>
      <c r="H29" s="49">
        <v>8.35</v>
      </c>
      <c r="O29" s="1"/>
      <c r="P29" s="1"/>
      <c r="Q29" s="1"/>
      <c r="R29" s="1"/>
      <c r="S29" s="1"/>
      <c r="T29" s="1"/>
    </row>
    <row r="30" spans="1:20" ht="15">
      <c r="A30" s="47">
        <v>1999</v>
      </c>
      <c r="B30" s="48">
        <v>49.8599</v>
      </c>
      <c r="C30" s="48">
        <v>1.09297</v>
      </c>
      <c r="D30" s="48">
        <v>13.5596</v>
      </c>
      <c r="E30" s="48">
        <v>10.9503</v>
      </c>
      <c r="F30" s="48">
        <v>22.0715</v>
      </c>
      <c r="G30" s="48">
        <v>2.46567</v>
      </c>
      <c r="H30" s="49">
        <v>8</v>
      </c>
      <c r="O30" s="1"/>
      <c r="P30" s="1"/>
      <c r="Q30" s="1"/>
      <c r="R30" s="1"/>
      <c r="S30" s="1"/>
      <c r="T30" s="1"/>
    </row>
    <row r="31" spans="1:20" ht="15">
      <c r="A31" s="47">
        <v>2000</v>
      </c>
      <c r="B31" s="48">
        <v>51.8222</v>
      </c>
      <c r="C31" s="48">
        <v>1.10866</v>
      </c>
      <c r="D31" s="48">
        <v>12.6174</v>
      </c>
      <c r="E31" s="48">
        <v>11.4651</v>
      </c>
      <c r="F31" s="48">
        <v>20.3658</v>
      </c>
      <c r="G31" s="48">
        <v>2.62076</v>
      </c>
      <c r="H31" s="49">
        <v>9.23</v>
      </c>
      <c r="O31" s="1"/>
      <c r="P31" s="1"/>
      <c r="Q31" s="1"/>
      <c r="R31" s="1"/>
      <c r="S31" s="1"/>
      <c r="T31" s="1"/>
    </row>
    <row r="32" spans="1:20" ht="15">
      <c r="A32" s="47">
        <v>2001</v>
      </c>
      <c r="B32" s="48">
        <v>52.0019</v>
      </c>
      <c r="C32" s="48">
        <v>0.96566</v>
      </c>
      <c r="D32" s="48">
        <v>13.1953</v>
      </c>
      <c r="E32" s="48">
        <v>11.4656</v>
      </c>
      <c r="F32" s="48">
        <v>19.5796</v>
      </c>
      <c r="G32" s="48">
        <v>2.79204</v>
      </c>
      <c r="H32" s="49">
        <v>6.91</v>
      </c>
      <c r="O32" s="1"/>
      <c r="P32" s="1"/>
      <c r="Q32" s="1"/>
      <c r="R32" s="1"/>
      <c r="S32" s="1"/>
      <c r="T32" s="1"/>
    </row>
    <row r="33" spans="1:20" ht="15">
      <c r="A33" s="47">
        <v>2002</v>
      </c>
      <c r="B33" s="48">
        <v>53.6048</v>
      </c>
      <c r="C33" s="48">
        <v>1.13992</v>
      </c>
      <c r="D33" s="48">
        <v>13.6558</v>
      </c>
      <c r="E33" s="48">
        <v>12.0828</v>
      </c>
      <c r="F33" s="48">
        <v>16.767</v>
      </c>
      <c r="G33" s="48">
        <v>2.74974</v>
      </c>
      <c r="H33" s="49">
        <v>4.67</v>
      </c>
      <c r="O33" s="1"/>
      <c r="P33" s="1"/>
      <c r="Q33" s="1"/>
      <c r="R33" s="1"/>
      <c r="S33" s="1"/>
      <c r="T33" s="1"/>
    </row>
    <row r="34" spans="1:20" ht="15">
      <c r="A34" s="47">
        <v>2003</v>
      </c>
      <c r="B34" s="48">
        <v>53.4032</v>
      </c>
      <c r="C34" s="48">
        <v>1.12368</v>
      </c>
      <c r="D34" s="48">
        <v>14.2033</v>
      </c>
      <c r="E34" s="48">
        <v>12.1816</v>
      </c>
      <c r="F34" s="48">
        <v>16.7439</v>
      </c>
      <c r="G34" s="48">
        <v>2.34431</v>
      </c>
      <c r="H34" s="49">
        <v>4.12</v>
      </c>
      <c r="O34" s="1"/>
      <c r="P34" s="1"/>
      <c r="Q34" s="1"/>
      <c r="R34" s="1"/>
      <c r="S34" s="1"/>
      <c r="T34" s="1"/>
    </row>
    <row r="35" spans="1:20" ht="15">
      <c r="A35" s="47">
        <v>2004</v>
      </c>
      <c r="B35" s="48">
        <v>54.1066</v>
      </c>
      <c r="C35" s="48">
        <v>0.99998</v>
      </c>
      <c r="D35" s="48">
        <v>14.5718</v>
      </c>
      <c r="E35" s="48">
        <v>12.7883</v>
      </c>
      <c r="F35" s="48">
        <v>15.237</v>
      </c>
      <c r="G35" s="48">
        <v>2.29626</v>
      </c>
      <c r="H35" s="49">
        <v>4.34</v>
      </c>
      <c r="O35" s="1"/>
      <c r="P35" s="1"/>
      <c r="Q35" s="1"/>
      <c r="R35" s="1"/>
      <c r="S35" s="1"/>
      <c r="T35" s="1"/>
    </row>
    <row r="36" spans="1:20" ht="15">
      <c r="A36" s="47">
        <v>2005</v>
      </c>
      <c r="B36" s="48">
        <v>52.4301</v>
      </c>
      <c r="C36" s="48">
        <v>1.08836</v>
      </c>
      <c r="D36" s="48">
        <v>13.5945</v>
      </c>
      <c r="E36" s="48">
        <v>12.9889</v>
      </c>
      <c r="F36" s="48">
        <v>16.9033</v>
      </c>
      <c r="G36" s="48">
        <v>2.99483</v>
      </c>
      <c r="H36" s="49">
        <v>6.19</v>
      </c>
      <c r="O36" s="1"/>
      <c r="P36" s="1"/>
      <c r="Q36" s="1"/>
      <c r="R36" s="1"/>
      <c r="S36" s="1"/>
      <c r="T36" s="1"/>
    </row>
    <row r="37" spans="1:20" ht="15">
      <c r="A37" s="47">
        <v>2006</v>
      </c>
      <c r="B37" s="48">
        <v>51.7509</v>
      </c>
      <c r="C37" s="48">
        <v>0.90149</v>
      </c>
      <c r="D37" s="48">
        <v>14.2932</v>
      </c>
      <c r="E37" s="48">
        <v>11.2523</v>
      </c>
      <c r="F37" s="48">
        <v>19.1739</v>
      </c>
      <c r="G37" s="48">
        <v>2.62821</v>
      </c>
      <c r="H37" s="49">
        <v>7.96</v>
      </c>
      <c r="O37" s="1"/>
      <c r="P37" s="1"/>
      <c r="Q37" s="1"/>
      <c r="R37" s="1"/>
      <c r="S37" s="1"/>
      <c r="T37" s="1"/>
    </row>
    <row r="38" spans="1:20" ht="15">
      <c r="A38" s="47">
        <v>2007</v>
      </c>
      <c r="B38" s="48">
        <v>53.1294</v>
      </c>
      <c r="C38" s="48">
        <v>1.0458</v>
      </c>
      <c r="D38" s="48">
        <v>13.9082</v>
      </c>
      <c r="E38" s="48">
        <v>11.5076</v>
      </c>
      <c r="F38" s="48">
        <v>17.7373</v>
      </c>
      <c r="G38" s="48">
        <v>2.67167</v>
      </c>
      <c r="H38" s="49">
        <v>8.05</v>
      </c>
      <c r="O38" s="1"/>
      <c r="P38" s="1"/>
      <c r="Q38" s="1"/>
      <c r="R38" s="1"/>
      <c r="S38" s="1"/>
      <c r="T38" s="1"/>
    </row>
    <row r="39" spans="1:20" ht="15">
      <c r="A39" s="47">
        <v>2008</v>
      </c>
      <c r="B39" s="48">
        <v>53.9398</v>
      </c>
      <c r="C39" s="48">
        <v>0.99235</v>
      </c>
      <c r="D39" s="48">
        <v>14.2411</v>
      </c>
      <c r="E39" s="48">
        <v>12.7922</v>
      </c>
      <c r="F39" s="48">
        <v>15.51</v>
      </c>
      <c r="G39" s="48">
        <v>2.5246</v>
      </c>
      <c r="H39" s="49">
        <v>5.09</v>
      </c>
      <c r="O39" s="1"/>
      <c r="P39" s="1"/>
      <c r="Q39" s="1"/>
      <c r="R39" s="1"/>
      <c r="S39" s="1"/>
      <c r="T39" s="1"/>
    </row>
    <row r="40" spans="1:20" ht="15">
      <c r="A40" s="47">
        <v>2009</v>
      </c>
      <c r="B40" s="50">
        <v>55.7324</v>
      </c>
      <c r="C40" s="50">
        <v>0.9188</v>
      </c>
      <c r="D40" s="50">
        <v>13.6779</v>
      </c>
      <c r="E40" s="50">
        <v>13.0687</v>
      </c>
      <c r="F40" s="50">
        <v>13.6083</v>
      </c>
      <c r="G40" s="50">
        <v>2.99386</v>
      </c>
      <c r="H40" s="49">
        <v>3.25</v>
      </c>
      <c r="O40" s="1"/>
      <c r="P40" s="1"/>
      <c r="Q40" s="1"/>
      <c r="R40" s="1"/>
      <c r="S40" s="1"/>
      <c r="T40" s="1"/>
    </row>
    <row r="41" spans="1:20" ht="15">
      <c r="A41" s="47">
        <v>2010</v>
      </c>
      <c r="B41" s="50">
        <v>54.6806</v>
      </c>
      <c r="C41" s="50">
        <v>0.83874</v>
      </c>
      <c r="D41" s="50">
        <v>13.8299</v>
      </c>
      <c r="E41" s="50">
        <v>13.5443</v>
      </c>
      <c r="F41" s="50">
        <v>14.2808</v>
      </c>
      <c r="G41" s="50">
        <v>2.82558</v>
      </c>
      <c r="H41" s="49">
        <v>3.25</v>
      </c>
      <c r="O41" s="1"/>
      <c r="P41" s="1"/>
      <c r="Q41" s="1"/>
      <c r="R41" s="1"/>
      <c r="S41" s="1"/>
      <c r="T41" s="1"/>
    </row>
    <row r="42" spans="1:20" ht="15">
      <c r="A42" s="47">
        <v>2011</v>
      </c>
      <c r="B42" s="50">
        <v>54.8906</v>
      </c>
      <c r="C42" s="50">
        <v>1.04556</v>
      </c>
      <c r="D42" s="50">
        <v>14.2089</v>
      </c>
      <c r="E42" s="50">
        <v>13.6643</v>
      </c>
      <c r="F42" s="50">
        <v>12.9159</v>
      </c>
      <c r="G42" s="50">
        <v>3.2748</v>
      </c>
      <c r="H42" s="49">
        <v>3.25</v>
      </c>
      <c r="O42" s="1"/>
      <c r="P42" s="1"/>
      <c r="Q42" s="1"/>
      <c r="R42" s="1"/>
      <c r="S42" s="1"/>
      <c r="T42" s="1"/>
    </row>
    <row r="43" spans="1:20" ht="15">
      <c r="A43" s="47">
        <v>2012</v>
      </c>
      <c r="B43" s="50">
        <v>55.4861</v>
      </c>
      <c r="C43" s="50">
        <v>0.9491</v>
      </c>
      <c r="D43" s="50">
        <v>14.1689</v>
      </c>
      <c r="E43" s="50">
        <v>13.1518</v>
      </c>
      <c r="F43" s="50">
        <v>13.1677</v>
      </c>
      <c r="G43" s="50">
        <v>3.07646</v>
      </c>
      <c r="H43" s="133">
        <v>3.25</v>
      </c>
      <c r="O43" s="1"/>
      <c r="P43" s="1"/>
      <c r="Q43" s="1"/>
      <c r="R43" s="1"/>
      <c r="S43" s="1"/>
      <c r="T43" s="1"/>
    </row>
    <row r="44" spans="1:20" ht="15">
      <c r="A44" s="51">
        <v>2013</v>
      </c>
      <c r="B44" s="52">
        <v>54.7165</v>
      </c>
      <c r="C44" s="52">
        <v>1.11354</v>
      </c>
      <c r="D44" s="52">
        <v>14.4748</v>
      </c>
      <c r="E44" s="52">
        <v>13.5079</v>
      </c>
      <c r="F44" s="52">
        <v>12.0979</v>
      </c>
      <c r="G44" s="52">
        <v>4.08946</v>
      </c>
      <c r="H44" s="53">
        <v>3.25</v>
      </c>
      <c r="O44" s="1"/>
      <c r="P44" s="1"/>
      <c r="Q44" s="1"/>
      <c r="R44" s="1"/>
      <c r="S44" s="1"/>
      <c r="T44" s="1"/>
    </row>
    <row r="45" spans="1:20" ht="17.25">
      <c r="A45" s="180" t="s">
        <v>837</v>
      </c>
      <c r="B45" s="180"/>
      <c r="C45" s="180"/>
      <c r="D45" s="180"/>
      <c r="E45" s="180"/>
      <c r="F45" s="180"/>
      <c r="G45" s="180"/>
      <c r="H45" s="180"/>
      <c r="O45" s="1"/>
      <c r="P45" s="1"/>
      <c r="Q45" s="1"/>
      <c r="R45" s="1"/>
      <c r="S45" s="1"/>
      <c r="T45" s="1"/>
    </row>
    <row r="46" spans="1:20" ht="15">
      <c r="A46" s="45">
        <v>2014</v>
      </c>
      <c r="B46" s="142">
        <v>50.7656</v>
      </c>
      <c r="C46" s="142">
        <v>1.11268</v>
      </c>
      <c r="D46" s="142">
        <v>20.2483</v>
      </c>
      <c r="E46" s="142">
        <v>12.7787</v>
      </c>
      <c r="F46" s="142">
        <v>11.708</v>
      </c>
      <c r="G46" s="142">
        <v>3.38665</v>
      </c>
      <c r="H46" s="143">
        <v>3.25</v>
      </c>
      <c r="O46" s="1"/>
      <c r="P46" s="1"/>
      <c r="Q46" s="1"/>
      <c r="R46" s="1"/>
      <c r="S46" s="1"/>
      <c r="T46" s="1"/>
    </row>
    <row r="47" spans="1:20" ht="15">
      <c r="A47" s="51">
        <v>2015</v>
      </c>
      <c r="B47" s="52">
        <v>52.1727</v>
      </c>
      <c r="C47" s="52">
        <v>0.9532</v>
      </c>
      <c r="D47" s="52">
        <v>19.1566</v>
      </c>
      <c r="E47" s="52">
        <v>13.6403</v>
      </c>
      <c r="F47" s="52">
        <v>10.4475</v>
      </c>
      <c r="G47" s="52">
        <v>3.62973</v>
      </c>
      <c r="H47" s="53">
        <v>3.5</v>
      </c>
      <c r="O47" s="1"/>
      <c r="P47" s="1"/>
      <c r="Q47" s="1"/>
      <c r="R47" s="1"/>
      <c r="S47" s="1"/>
      <c r="T47" s="1"/>
    </row>
    <row r="48" spans="1:8" ht="48" customHeight="1">
      <c r="A48" s="175" t="s">
        <v>859</v>
      </c>
      <c r="B48" s="176"/>
      <c r="C48" s="176"/>
      <c r="D48" s="176"/>
      <c r="E48" s="176"/>
      <c r="F48" s="176"/>
      <c r="G48" s="176"/>
      <c r="H48" s="176"/>
    </row>
    <row r="49" spans="1:8" s="54" customFormat="1" ht="31.5" customHeight="1">
      <c r="A49" s="177" t="s">
        <v>835</v>
      </c>
      <c r="B49" s="178"/>
      <c r="C49" s="178"/>
      <c r="D49" s="178"/>
      <c r="E49" s="178"/>
      <c r="F49" s="178"/>
      <c r="G49" s="178"/>
      <c r="H49" s="178"/>
    </row>
    <row r="50" spans="1:8" s="54" customFormat="1" ht="49.5" customHeight="1">
      <c r="A50" s="178" t="s">
        <v>838</v>
      </c>
      <c r="B50" s="178"/>
      <c r="C50" s="178"/>
      <c r="D50" s="178"/>
      <c r="E50" s="178"/>
      <c r="F50" s="178"/>
      <c r="G50" s="178"/>
      <c r="H50" s="178"/>
    </row>
    <row r="51" spans="1:8" ht="15">
      <c r="A51" s="179" t="s">
        <v>836</v>
      </c>
      <c r="B51" s="161"/>
      <c r="C51" s="161"/>
      <c r="D51" s="161"/>
      <c r="E51" s="161"/>
      <c r="F51" s="161"/>
      <c r="G51" s="161"/>
      <c r="H51" s="161"/>
    </row>
    <row r="52" spans="1:8" ht="48" customHeight="1">
      <c r="A52" s="177" t="s">
        <v>866</v>
      </c>
      <c r="B52" s="177"/>
      <c r="C52" s="177"/>
      <c r="D52" s="177"/>
      <c r="E52" s="177"/>
      <c r="F52" s="177"/>
      <c r="G52" s="177"/>
      <c r="H52" s="177"/>
    </row>
    <row r="53" spans="1:8" ht="15">
      <c r="A53" s="160" t="s">
        <v>173</v>
      </c>
      <c r="B53" s="161"/>
      <c r="C53" s="161"/>
      <c r="D53" s="161"/>
      <c r="E53" s="161"/>
      <c r="F53" s="161"/>
      <c r="G53" s="161"/>
      <c r="H53" s="161"/>
    </row>
  </sheetData>
  <sheetProtection/>
  <mergeCells count="10">
    <mergeCell ref="A53:H53"/>
    <mergeCell ref="A3:H3"/>
    <mergeCell ref="B4:G4"/>
    <mergeCell ref="H4:H5"/>
    <mergeCell ref="A48:H48"/>
    <mergeCell ref="A49:H49"/>
    <mergeCell ref="A51:H51"/>
    <mergeCell ref="A45:H45"/>
    <mergeCell ref="A52:H52"/>
    <mergeCell ref="A50:H50"/>
  </mergeCells>
  <printOptions/>
  <pageMargins left="0.75" right="0.75" top="1" bottom="1" header="0.3" footer="0.3"/>
  <pageSetup fitToHeight="1" fitToWidth="1" horizontalDpi="600" verticalDpi="600" orientation="portrait" scale="74"/>
</worksheet>
</file>

<file path=xl/worksheets/sheet5.xml><?xml version="1.0" encoding="utf-8"?>
<worksheet xmlns="http://schemas.openxmlformats.org/spreadsheetml/2006/main" xmlns:r="http://schemas.openxmlformats.org/officeDocument/2006/relationships">
  <sheetPr>
    <pageSetUpPr fitToPage="1"/>
  </sheetPr>
  <dimension ref="A1:U53"/>
  <sheetViews>
    <sheetView zoomScaleSheetLayoutView="100" zoomScalePageLayoutView="0" workbookViewId="0" topLeftCell="A1">
      <selection activeCell="A1" sqref="A1"/>
    </sheetView>
  </sheetViews>
  <sheetFormatPr defaultColWidth="8.421875" defaultRowHeight="15"/>
  <cols>
    <col min="1" max="1" width="7.8515625" style="30" customWidth="1"/>
    <col min="2" max="2" width="16.421875" style="30" bestFit="1" customWidth="1"/>
    <col min="3" max="3" width="16.00390625" style="30" bestFit="1" customWidth="1"/>
    <col min="4" max="4" width="15.00390625" style="30" bestFit="1" customWidth="1"/>
    <col min="5" max="5" width="13.28125" style="30" bestFit="1" customWidth="1"/>
    <col min="6" max="6" width="12.8515625" style="30" bestFit="1" customWidth="1"/>
    <col min="7" max="7" width="12.00390625" style="30" bestFit="1" customWidth="1"/>
    <col min="8" max="14" width="8.421875" style="30" customWidth="1"/>
    <col min="15" max="20" width="10.00390625" style="30" bestFit="1" customWidth="1"/>
    <col min="21" max="16384" width="8.421875" style="30" customWidth="1"/>
  </cols>
  <sheetData>
    <row r="1" ht="15">
      <c r="A1" s="2" t="s">
        <v>30</v>
      </c>
    </row>
    <row r="2" ht="15">
      <c r="A2" s="2" t="s">
        <v>186</v>
      </c>
    </row>
    <row r="3" spans="1:7" ht="15">
      <c r="A3" s="181" t="s">
        <v>128</v>
      </c>
      <c r="B3" s="181"/>
      <c r="C3" s="181"/>
      <c r="D3" s="181"/>
      <c r="E3" s="181"/>
      <c r="F3" s="181"/>
      <c r="G3" s="181"/>
    </row>
    <row r="4" spans="1:7" ht="15">
      <c r="A4" s="43"/>
      <c r="B4" s="172" t="s">
        <v>167</v>
      </c>
      <c r="C4" s="172"/>
      <c r="D4" s="172"/>
      <c r="E4" s="172"/>
      <c r="F4" s="172"/>
      <c r="G4" s="182"/>
    </row>
    <row r="5" spans="1:7" s="42" customFormat="1" ht="32.25">
      <c r="A5" s="44" t="s">
        <v>0</v>
      </c>
      <c r="B5" s="114" t="s">
        <v>2</v>
      </c>
      <c r="C5" s="114" t="s">
        <v>3</v>
      </c>
      <c r="D5" s="144" t="s">
        <v>839</v>
      </c>
      <c r="E5" s="145" t="s">
        <v>840</v>
      </c>
      <c r="F5" s="144" t="s">
        <v>841</v>
      </c>
      <c r="G5" s="114" t="s">
        <v>4</v>
      </c>
    </row>
    <row r="6" spans="1:21" ht="15">
      <c r="A6" s="45">
        <v>1975</v>
      </c>
      <c r="B6" s="23">
        <f>75.4295/100</f>
        <v>0.754295</v>
      </c>
      <c r="C6" s="23">
        <f>16.2223/100</f>
        <v>0.162223</v>
      </c>
      <c r="D6" s="23">
        <f>0.62427/100</f>
        <v>0.0062427</v>
      </c>
      <c r="E6" s="23">
        <f>1.05978/100</f>
        <v>0.0105978</v>
      </c>
      <c r="F6" s="23">
        <f>3.43561/100</f>
        <v>0.0343561</v>
      </c>
      <c r="G6" s="23">
        <f>3.22849/100</f>
        <v>0.0322849</v>
      </c>
      <c r="O6" s="1"/>
      <c r="P6" s="1"/>
      <c r="Q6" s="1"/>
      <c r="R6" s="1"/>
      <c r="S6" s="1"/>
      <c r="T6" s="1"/>
      <c r="U6" s="46"/>
    </row>
    <row r="7" spans="1:20" ht="15">
      <c r="A7" s="47">
        <v>1976</v>
      </c>
      <c r="B7" s="48">
        <v>75.9292</v>
      </c>
      <c r="C7" s="48">
        <v>15.7265</v>
      </c>
      <c r="D7" s="48">
        <v>0.44569</v>
      </c>
      <c r="E7" s="48">
        <v>2.65563</v>
      </c>
      <c r="F7" s="48">
        <v>2.79306</v>
      </c>
      <c r="G7" s="48">
        <v>2.44985</v>
      </c>
      <c r="O7" s="1"/>
      <c r="P7" s="1"/>
      <c r="Q7" s="1"/>
      <c r="R7" s="1"/>
      <c r="S7" s="1"/>
      <c r="T7" s="1"/>
    </row>
    <row r="8" spans="1:20" ht="15">
      <c r="A8" s="47">
        <v>1977</v>
      </c>
      <c r="B8" s="48">
        <v>75.3827</v>
      </c>
      <c r="C8" s="48">
        <v>15.9924</v>
      </c>
      <c r="D8" s="48">
        <v>0.57888</v>
      </c>
      <c r="E8" s="48">
        <v>1.97013</v>
      </c>
      <c r="F8" s="48">
        <v>3.16345</v>
      </c>
      <c r="G8" s="48">
        <v>2.91243</v>
      </c>
      <c r="O8" s="1"/>
      <c r="P8" s="1"/>
      <c r="Q8" s="1"/>
      <c r="R8" s="1"/>
      <c r="S8" s="1"/>
      <c r="T8" s="1"/>
    </row>
    <row r="9" spans="1:20" ht="15">
      <c r="A9" s="47">
        <v>1978</v>
      </c>
      <c r="B9" s="48">
        <v>76.4642</v>
      </c>
      <c r="C9" s="48">
        <v>14.7042</v>
      </c>
      <c r="D9" s="48">
        <v>0.87636</v>
      </c>
      <c r="E9" s="48">
        <v>2.4357</v>
      </c>
      <c r="F9" s="48">
        <v>3.5728</v>
      </c>
      <c r="G9" s="48">
        <v>1.94672</v>
      </c>
      <c r="O9" s="1"/>
      <c r="P9" s="1"/>
      <c r="Q9" s="1"/>
      <c r="R9" s="1"/>
      <c r="S9" s="1"/>
      <c r="T9" s="1"/>
    </row>
    <row r="10" spans="1:20" ht="15">
      <c r="A10" s="47">
        <v>1979</v>
      </c>
      <c r="B10" s="48">
        <v>74.8767</v>
      </c>
      <c r="C10" s="48">
        <v>15.5032</v>
      </c>
      <c r="D10" s="48">
        <v>1.06724</v>
      </c>
      <c r="E10" s="48">
        <v>2.30321</v>
      </c>
      <c r="F10" s="48">
        <v>4.29724</v>
      </c>
      <c r="G10" s="48">
        <v>1.95249</v>
      </c>
      <c r="O10" s="1"/>
      <c r="P10" s="1"/>
      <c r="Q10" s="1"/>
      <c r="R10" s="1"/>
      <c r="S10" s="1"/>
      <c r="T10" s="1"/>
    </row>
    <row r="11" spans="1:20" ht="15">
      <c r="A11" s="47">
        <v>1980</v>
      </c>
      <c r="B11" s="48">
        <v>76.5768</v>
      </c>
      <c r="C11" s="48">
        <v>15.0911</v>
      </c>
      <c r="D11" s="48">
        <v>1.0032</v>
      </c>
      <c r="E11" s="48">
        <v>1.65082</v>
      </c>
      <c r="F11" s="48">
        <v>3.6657</v>
      </c>
      <c r="G11" s="48">
        <v>2.0123</v>
      </c>
      <c r="O11" s="1"/>
      <c r="P11" s="1"/>
      <c r="Q11" s="1"/>
      <c r="R11" s="1"/>
      <c r="S11" s="1"/>
      <c r="T11" s="1"/>
    </row>
    <row r="12" spans="1:20" ht="15">
      <c r="A12" s="47">
        <v>1981</v>
      </c>
      <c r="B12" s="48">
        <v>78.0325</v>
      </c>
      <c r="C12" s="48">
        <v>13.8579</v>
      </c>
      <c r="D12" s="48">
        <v>0.99976</v>
      </c>
      <c r="E12" s="48">
        <v>1.58523</v>
      </c>
      <c r="F12" s="48">
        <v>3.2729</v>
      </c>
      <c r="G12" s="48">
        <v>2.25165</v>
      </c>
      <c r="O12" s="1"/>
      <c r="P12" s="1"/>
      <c r="Q12" s="1"/>
      <c r="R12" s="1"/>
      <c r="S12" s="1"/>
      <c r="T12" s="1"/>
    </row>
    <row r="13" spans="1:20" ht="15">
      <c r="A13" s="47">
        <v>1982</v>
      </c>
      <c r="B13" s="48">
        <v>78.1612</v>
      </c>
      <c r="C13" s="48">
        <v>13.4096</v>
      </c>
      <c r="D13" s="48">
        <v>1.72068</v>
      </c>
      <c r="E13" s="48">
        <v>1.25848</v>
      </c>
      <c r="F13" s="48">
        <v>3.41617</v>
      </c>
      <c r="G13" s="48">
        <v>2.03386</v>
      </c>
      <c r="O13" s="1"/>
      <c r="P13" s="1"/>
      <c r="Q13" s="1"/>
      <c r="R13" s="1"/>
      <c r="S13" s="1"/>
      <c r="T13" s="1"/>
    </row>
    <row r="14" spans="1:20" ht="15">
      <c r="A14" s="47">
        <v>1983</v>
      </c>
      <c r="B14" s="48">
        <v>77.4627</v>
      </c>
      <c r="C14" s="48">
        <v>12.5547</v>
      </c>
      <c r="D14" s="48">
        <v>1.51042</v>
      </c>
      <c r="E14" s="48">
        <v>2.17011</v>
      </c>
      <c r="F14" s="48">
        <v>4.14063</v>
      </c>
      <c r="G14" s="48">
        <v>2.16145</v>
      </c>
      <c r="O14" s="1"/>
      <c r="P14" s="1"/>
      <c r="Q14" s="1"/>
      <c r="R14" s="1"/>
      <c r="S14" s="1"/>
      <c r="T14" s="1"/>
    </row>
    <row r="15" spans="1:20" ht="15">
      <c r="A15" s="47">
        <v>1984</v>
      </c>
      <c r="B15" s="48">
        <v>78.2082</v>
      </c>
      <c r="C15" s="48">
        <v>12.9698</v>
      </c>
      <c r="D15" s="48">
        <v>0.91511</v>
      </c>
      <c r="E15" s="48">
        <v>1.60671</v>
      </c>
      <c r="F15" s="48">
        <v>4.13343</v>
      </c>
      <c r="G15" s="48">
        <v>2.16671</v>
      </c>
      <c r="O15" s="1"/>
      <c r="P15" s="1"/>
      <c r="Q15" s="1"/>
      <c r="R15" s="1"/>
      <c r="S15" s="1"/>
      <c r="T15" s="1"/>
    </row>
    <row r="16" spans="1:20" ht="15">
      <c r="A16" s="47">
        <v>1985</v>
      </c>
      <c r="B16" s="48">
        <v>77.7499</v>
      </c>
      <c r="C16" s="48">
        <v>13.6713</v>
      </c>
      <c r="D16" s="48">
        <v>1.02519</v>
      </c>
      <c r="E16" s="48">
        <v>1.97582</v>
      </c>
      <c r="F16" s="48">
        <v>3.89014</v>
      </c>
      <c r="G16" s="48">
        <v>1.68765</v>
      </c>
      <c r="O16" s="1"/>
      <c r="P16" s="1"/>
      <c r="Q16" s="1"/>
      <c r="R16" s="1"/>
      <c r="S16" s="1"/>
      <c r="T16" s="1"/>
    </row>
    <row r="17" spans="1:20" ht="15">
      <c r="A17" s="47">
        <v>1986</v>
      </c>
      <c r="B17" s="48">
        <v>78.1537</v>
      </c>
      <c r="C17" s="48">
        <v>13.0937</v>
      </c>
      <c r="D17" s="48">
        <v>1.51686</v>
      </c>
      <c r="E17" s="48">
        <v>1.54308</v>
      </c>
      <c r="F17" s="48">
        <v>3.80717</v>
      </c>
      <c r="G17" s="48">
        <v>1.88544</v>
      </c>
      <c r="O17" s="1"/>
      <c r="P17" s="1"/>
      <c r="Q17" s="1"/>
      <c r="R17" s="1"/>
      <c r="S17" s="1"/>
      <c r="T17" s="1"/>
    </row>
    <row r="18" spans="1:20" ht="15">
      <c r="A18" s="47">
        <v>1987</v>
      </c>
      <c r="B18" s="48">
        <v>78.6601</v>
      </c>
      <c r="C18" s="48">
        <v>11.3056</v>
      </c>
      <c r="D18" s="48">
        <v>1.67677</v>
      </c>
      <c r="E18" s="48">
        <v>2.01963</v>
      </c>
      <c r="F18" s="48">
        <v>3.99279</v>
      </c>
      <c r="G18" s="48">
        <v>2.34512</v>
      </c>
      <c r="O18" s="1"/>
      <c r="P18" s="1"/>
      <c r="Q18" s="1"/>
      <c r="R18" s="1"/>
      <c r="S18" s="1"/>
      <c r="T18" s="1"/>
    </row>
    <row r="19" spans="1:20" ht="15">
      <c r="A19" s="47">
        <v>1988</v>
      </c>
      <c r="B19" s="48">
        <v>79.9909</v>
      </c>
      <c r="C19" s="48">
        <v>10.8099</v>
      </c>
      <c r="D19" s="48">
        <v>1.65577</v>
      </c>
      <c r="E19" s="48">
        <v>1.78747</v>
      </c>
      <c r="F19" s="48">
        <v>4.14394</v>
      </c>
      <c r="G19" s="48">
        <v>1.61199</v>
      </c>
      <c r="O19" s="1"/>
      <c r="P19" s="1"/>
      <c r="Q19" s="1"/>
      <c r="R19" s="1"/>
      <c r="S19" s="1"/>
      <c r="T19" s="1"/>
    </row>
    <row r="20" spans="1:20" ht="15">
      <c r="A20" s="47">
        <v>1989</v>
      </c>
      <c r="B20" s="48">
        <v>78.7784</v>
      </c>
      <c r="C20" s="48">
        <v>10.8277</v>
      </c>
      <c r="D20" s="48">
        <v>1.60529</v>
      </c>
      <c r="E20" s="48">
        <v>2.252</v>
      </c>
      <c r="F20" s="48">
        <v>4.42264</v>
      </c>
      <c r="G20" s="48">
        <v>2.11397</v>
      </c>
      <c r="O20" s="1"/>
      <c r="P20" s="1"/>
      <c r="Q20" s="1"/>
      <c r="R20" s="1"/>
      <c r="S20" s="1"/>
      <c r="T20" s="1"/>
    </row>
    <row r="21" spans="1:20" ht="15">
      <c r="A21" s="47">
        <v>1990</v>
      </c>
      <c r="B21" s="48">
        <v>80.5002</v>
      </c>
      <c r="C21" s="48">
        <v>9.6425</v>
      </c>
      <c r="D21" s="48">
        <v>1.57081</v>
      </c>
      <c r="E21" s="48">
        <v>1.84106</v>
      </c>
      <c r="F21" s="48">
        <v>4.56559</v>
      </c>
      <c r="G21" s="48">
        <v>1.87987</v>
      </c>
      <c r="O21" s="1"/>
      <c r="P21" s="1"/>
      <c r="Q21" s="1"/>
      <c r="R21" s="1"/>
      <c r="S21" s="1"/>
      <c r="T21" s="1"/>
    </row>
    <row r="22" spans="1:20" ht="15">
      <c r="A22" s="47">
        <v>1991</v>
      </c>
      <c r="B22" s="48">
        <v>78.5432</v>
      </c>
      <c r="C22" s="48">
        <v>11.6206</v>
      </c>
      <c r="D22" s="48">
        <v>2.06653</v>
      </c>
      <c r="E22" s="48">
        <v>1.70128</v>
      </c>
      <c r="F22" s="48">
        <v>4.19114</v>
      </c>
      <c r="G22" s="48">
        <v>1.87726</v>
      </c>
      <c r="O22" s="1"/>
      <c r="P22" s="1"/>
      <c r="Q22" s="1"/>
      <c r="R22" s="1"/>
      <c r="S22" s="1"/>
      <c r="T22" s="1"/>
    </row>
    <row r="23" spans="1:20" ht="15">
      <c r="A23" s="47">
        <v>1992</v>
      </c>
      <c r="B23" s="48">
        <v>80.0698</v>
      </c>
      <c r="C23" s="48">
        <v>11.216</v>
      </c>
      <c r="D23" s="48">
        <v>1.92764</v>
      </c>
      <c r="E23" s="48">
        <v>1.50316</v>
      </c>
      <c r="F23" s="48">
        <v>3.53469</v>
      </c>
      <c r="G23" s="48">
        <v>1.74879</v>
      </c>
      <c r="O23" s="1"/>
      <c r="P23" s="1"/>
      <c r="Q23" s="1"/>
      <c r="R23" s="1"/>
      <c r="S23" s="1"/>
      <c r="T23" s="1"/>
    </row>
    <row r="24" spans="1:20" ht="15">
      <c r="A24" s="47">
        <v>1993</v>
      </c>
      <c r="B24" s="48">
        <v>82.2041</v>
      </c>
      <c r="C24" s="48">
        <v>8.8571</v>
      </c>
      <c r="D24" s="48">
        <v>2.47801</v>
      </c>
      <c r="E24" s="48">
        <v>1.17389</v>
      </c>
      <c r="F24" s="48">
        <v>3.58101</v>
      </c>
      <c r="G24" s="48">
        <v>1.70585</v>
      </c>
      <c r="O24" s="1"/>
      <c r="P24" s="1"/>
      <c r="Q24" s="1"/>
      <c r="R24" s="1"/>
      <c r="S24" s="1"/>
      <c r="T24" s="1"/>
    </row>
    <row r="25" spans="1:20" ht="15">
      <c r="A25" s="47">
        <v>1994</v>
      </c>
      <c r="B25" s="48">
        <v>83.5591</v>
      </c>
      <c r="C25" s="48">
        <v>9.0917</v>
      </c>
      <c r="D25" s="48">
        <v>2.08415</v>
      </c>
      <c r="E25" s="48">
        <v>0.98888</v>
      </c>
      <c r="F25" s="48">
        <v>2.93474</v>
      </c>
      <c r="G25" s="48">
        <v>1.34146</v>
      </c>
      <c r="O25" s="1"/>
      <c r="P25" s="1"/>
      <c r="Q25" s="1"/>
      <c r="R25" s="1"/>
      <c r="S25" s="1"/>
      <c r="T25" s="1"/>
    </row>
    <row r="26" spans="1:20" ht="15">
      <c r="A26" s="47">
        <v>1995</v>
      </c>
      <c r="B26" s="48">
        <v>82.9214</v>
      </c>
      <c r="C26" s="48">
        <v>8.6002</v>
      </c>
      <c r="D26" s="48">
        <v>1.98598</v>
      </c>
      <c r="E26" s="48">
        <v>1.50322</v>
      </c>
      <c r="F26" s="48">
        <v>3.55683</v>
      </c>
      <c r="G26" s="48">
        <v>1.43232</v>
      </c>
      <c r="O26" s="1"/>
      <c r="P26" s="1"/>
      <c r="Q26" s="1"/>
      <c r="R26" s="1"/>
      <c r="S26" s="1"/>
      <c r="T26" s="1"/>
    </row>
    <row r="27" spans="1:20" ht="15">
      <c r="A27" s="47">
        <v>1996</v>
      </c>
      <c r="B27" s="48">
        <v>81.8887</v>
      </c>
      <c r="C27" s="48">
        <v>10.486</v>
      </c>
      <c r="D27" s="48">
        <v>1.90536</v>
      </c>
      <c r="E27" s="48">
        <v>1.23075</v>
      </c>
      <c r="F27" s="48">
        <v>3.12727</v>
      </c>
      <c r="G27" s="48">
        <v>1.36186</v>
      </c>
      <c r="O27" s="1"/>
      <c r="P27" s="1"/>
      <c r="Q27" s="1"/>
      <c r="R27" s="1"/>
      <c r="S27" s="1"/>
      <c r="T27" s="1"/>
    </row>
    <row r="28" spans="1:20" ht="15">
      <c r="A28" s="47">
        <v>1997</v>
      </c>
      <c r="B28" s="48">
        <v>82.8883</v>
      </c>
      <c r="C28" s="48">
        <v>10.1067</v>
      </c>
      <c r="D28" s="48">
        <v>1.73122</v>
      </c>
      <c r="E28" s="48">
        <v>1.10241</v>
      </c>
      <c r="F28" s="48">
        <v>2.71533</v>
      </c>
      <c r="G28" s="48">
        <v>1.45604</v>
      </c>
      <c r="O28" s="1"/>
      <c r="P28" s="1"/>
      <c r="Q28" s="1"/>
      <c r="R28" s="1"/>
      <c r="S28" s="1"/>
      <c r="T28" s="1"/>
    </row>
    <row r="29" spans="1:20" ht="15">
      <c r="A29" s="47">
        <v>1998</v>
      </c>
      <c r="B29" s="48">
        <v>82.6895</v>
      </c>
      <c r="C29" s="48">
        <v>9.0542</v>
      </c>
      <c r="D29" s="48">
        <v>2.53828</v>
      </c>
      <c r="E29" s="48">
        <v>1.4723</v>
      </c>
      <c r="F29" s="48">
        <v>2.79703</v>
      </c>
      <c r="G29" s="48">
        <v>1.44876</v>
      </c>
      <c r="O29" s="1"/>
      <c r="P29" s="1"/>
      <c r="Q29" s="1"/>
      <c r="R29" s="1"/>
      <c r="S29" s="1"/>
      <c r="T29" s="1"/>
    </row>
    <row r="30" spans="1:20" ht="15">
      <c r="A30" s="47">
        <v>1999</v>
      </c>
      <c r="B30" s="48">
        <v>82.8114</v>
      </c>
      <c r="C30" s="48">
        <v>9.9747</v>
      </c>
      <c r="D30" s="48">
        <v>2.44677</v>
      </c>
      <c r="E30" s="48">
        <v>1.04695</v>
      </c>
      <c r="F30" s="48">
        <v>2.27766</v>
      </c>
      <c r="G30" s="48">
        <v>1.44255</v>
      </c>
      <c r="O30" s="1"/>
      <c r="P30" s="1"/>
      <c r="Q30" s="1"/>
      <c r="R30" s="1"/>
      <c r="S30" s="1"/>
      <c r="T30" s="1"/>
    </row>
    <row r="31" spans="1:20" ht="15">
      <c r="A31" s="47">
        <v>2000</v>
      </c>
      <c r="B31" s="48">
        <v>84.2574</v>
      </c>
      <c r="C31" s="48">
        <v>7.9314</v>
      </c>
      <c r="D31" s="48">
        <v>2.2282</v>
      </c>
      <c r="E31" s="48">
        <v>1.09874</v>
      </c>
      <c r="F31" s="48">
        <v>3.09908</v>
      </c>
      <c r="G31" s="48">
        <v>1.3852</v>
      </c>
      <c r="O31" s="1"/>
      <c r="P31" s="1"/>
      <c r="Q31" s="1"/>
      <c r="R31" s="1"/>
      <c r="S31" s="1"/>
      <c r="T31" s="1"/>
    </row>
    <row r="32" spans="1:20" ht="15">
      <c r="A32" s="47">
        <v>2001</v>
      </c>
      <c r="B32" s="48">
        <v>84.9512</v>
      </c>
      <c r="C32" s="48">
        <v>7.2492</v>
      </c>
      <c r="D32" s="48">
        <v>1.8458</v>
      </c>
      <c r="E32" s="48">
        <v>2.07489</v>
      </c>
      <c r="F32" s="48">
        <v>2.69563</v>
      </c>
      <c r="G32" s="48">
        <v>1.1833</v>
      </c>
      <c r="O32" s="1"/>
      <c r="P32" s="1"/>
      <c r="Q32" s="1"/>
      <c r="R32" s="1"/>
      <c r="S32" s="1"/>
      <c r="T32" s="1"/>
    </row>
    <row r="33" spans="1:20" ht="15">
      <c r="A33" s="47">
        <v>2002</v>
      </c>
      <c r="B33" s="48">
        <v>84.1295</v>
      </c>
      <c r="C33" s="48">
        <v>8.6985</v>
      </c>
      <c r="D33" s="48">
        <v>2.51522</v>
      </c>
      <c r="E33" s="48">
        <v>1.14044</v>
      </c>
      <c r="F33" s="48">
        <v>1.88403</v>
      </c>
      <c r="G33" s="48">
        <v>1.63236</v>
      </c>
      <c r="O33" s="1"/>
      <c r="P33" s="1"/>
      <c r="Q33" s="1"/>
      <c r="R33" s="1"/>
      <c r="S33" s="1"/>
      <c r="T33" s="1"/>
    </row>
    <row r="34" spans="1:20" ht="15">
      <c r="A34" s="47">
        <v>2003</v>
      </c>
      <c r="B34" s="48">
        <v>84.4024</v>
      </c>
      <c r="C34" s="48">
        <v>8.8374</v>
      </c>
      <c r="D34" s="48">
        <v>2.21731</v>
      </c>
      <c r="E34" s="48">
        <v>1.29947</v>
      </c>
      <c r="F34" s="48">
        <v>1.92971</v>
      </c>
      <c r="G34" s="48">
        <v>1.31378</v>
      </c>
      <c r="O34" s="1"/>
      <c r="P34" s="1"/>
      <c r="Q34" s="1"/>
      <c r="R34" s="1"/>
      <c r="S34" s="1"/>
      <c r="T34" s="1"/>
    </row>
    <row r="35" spans="1:20" ht="15">
      <c r="A35" s="47">
        <v>2004</v>
      </c>
      <c r="B35" s="48">
        <v>83.0542</v>
      </c>
      <c r="C35" s="48">
        <v>8.1377</v>
      </c>
      <c r="D35" s="48">
        <v>2.65349</v>
      </c>
      <c r="E35" s="48">
        <v>1.2706</v>
      </c>
      <c r="F35" s="48">
        <v>2.90864</v>
      </c>
      <c r="G35" s="48">
        <v>1.97543</v>
      </c>
      <c r="O35" s="1"/>
      <c r="P35" s="1"/>
      <c r="Q35" s="1"/>
      <c r="R35" s="1"/>
      <c r="S35" s="1"/>
      <c r="T35" s="1"/>
    </row>
    <row r="36" spans="1:20" ht="15">
      <c r="A36" s="47">
        <v>2005</v>
      </c>
      <c r="B36" s="48">
        <v>85.1112</v>
      </c>
      <c r="C36" s="48">
        <v>8.2245</v>
      </c>
      <c r="D36" s="48">
        <v>2.4437</v>
      </c>
      <c r="E36" s="48">
        <v>1.37021</v>
      </c>
      <c r="F36" s="48">
        <v>1.74568</v>
      </c>
      <c r="G36" s="48">
        <v>1.10465</v>
      </c>
      <c r="O36" s="1"/>
      <c r="P36" s="1"/>
      <c r="Q36" s="1"/>
      <c r="R36" s="1"/>
      <c r="S36" s="1"/>
      <c r="T36" s="1"/>
    </row>
    <row r="37" spans="1:20" ht="15">
      <c r="A37" s="47">
        <v>2006</v>
      </c>
      <c r="B37" s="48">
        <v>82.8788</v>
      </c>
      <c r="C37" s="48">
        <v>7.7394</v>
      </c>
      <c r="D37" s="48">
        <v>3.12662</v>
      </c>
      <c r="E37" s="48">
        <v>1.82865</v>
      </c>
      <c r="F37" s="48">
        <v>3.23751</v>
      </c>
      <c r="G37" s="48">
        <v>1.18905</v>
      </c>
      <c r="O37" s="1"/>
      <c r="P37" s="1"/>
      <c r="Q37" s="1"/>
      <c r="R37" s="1"/>
      <c r="S37" s="1"/>
      <c r="T37" s="1"/>
    </row>
    <row r="38" spans="1:20" ht="15">
      <c r="A38" s="47">
        <v>2007</v>
      </c>
      <c r="B38" s="48">
        <v>84.2612</v>
      </c>
      <c r="C38" s="48">
        <v>8.485</v>
      </c>
      <c r="D38" s="48">
        <v>2.52535</v>
      </c>
      <c r="E38" s="48">
        <v>1.10415</v>
      </c>
      <c r="F38" s="48">
        <v>2.22765</v>
      </c>
      <c r="G38" s="48">
        <v>1.39658</v>
      </c>
      <c r="O38" s="1"/>
      <c r="P38" s="1"/>
      <c r="Q38" s="1"/>
      <c r="R38" s="1"/>
      <c r="S38" s="1"/>
      <c r="T38" s="1"/>
    </row>
    <row r="39" spans="1:20" ht="15">
      <c r="A39" s="47">
        <v>2008</v>
      </c>
      <c r="B39" s="48">
        <v>83.907</v>
      </c>
      <c r="C39" s="48">
        <v>8.8321</v>
      </c>
      <c r="D39" s="48">
        <v>2.53764</v>
      </c>
      <c r="E39" s="48">
        <v>1.51953</v>
      </c>
      <c r="F39" s="48">
        <v>2.16047</v>
      </c>
      <c r="G39" s="48">
        <v>1.04326</v>
      </c>
      <c r="O39" s="1"/>
      <c r="P39" s="1"/>
      <c r="Q39" s="1"/>
      <c r="R39" s="1"/>
      <c r="S39" s="1"/>
      <c r="T39" s="1"/>
    </row>
    <row r="40" spans="1:20" ht="15">
      <c r="A40" s="47">
        <v>2009</v>
      </c>
      <c r="B40" s="48">
        <v>84.5805</v>
      </c>
      <c r="C40" s="48">
        <v>8.7666</v>
      </c>
      <c r="D40" s="48">
        <v>2.09824</v>
      </c>
      <c r="E40" s="48">
        <v>1.06391</v>
      </c>
      <c r="F40" s="48">
        <v>2.35461</v>
      </c>
      <c r="G40" s="48">
        <v>1.13613</v>
      </c>
      <c r="O40" s="1"/>
      <c r="P40" s="1"/>
      <c r="Q40" s="1"/>
      <c r="R40" s="1"/>
      <c r="S40" s="1"/>
      <c r="T40" s="1"/>
    </row>
    <row r="41" spans="1:20" ht="15">
      <c r="A41" s="47">
        <v>2010</v>
      </c>
      <c r="B41" s="48">
        <v>84.783</v>
      </c>
      <c r="C41" s="48">
        <v>8.1768</v>
      </c>
      <c r="D41" s="48">
        <v>2.02046</v>
      </c>
      <c r="E41" s="48">
        <v>1.56559</v>
      </c>
      <c r="F41" s="48">
        <v>1.96906</v>
      </c>
      <c r="G41" s="48">
        <v>1.4851</v>
      </c>
      <c r="O41" s="1"/>
      <c r="P41" s="1"/>
      <c r="Q41" s="1"/>
      <c r="R41" s="1"/>
      <c r="S41" s="1"/>
      <c r="T41" s="1"/>
    </row>
    <row r="42" spans="1:20" ht="15">
      <c r="A42" s="47">
        <v>2011</v>
      </c>
      <c r="B42" s="48">
        <v>84.405</v>
      </c>
      <c r="C42" s="48">
        <v>9.505</v>
      </c>
      <c r="D42" s="48">
        <v>2.16497</v>
      </c>
      <c r="E42" s="48">
        <v>1.36832</v>
      </c>
      <c r="F42" s="48">
        <v>1.45089</v>
      </c>
      <c r="G42" s="48">
        <v>1.10579</v>
      </c>
      <c r="O42" s="1"/>
      <c r="P42" s="1"/>
      <c r="Q42" s="1"/>
      <c r="R42" s="1"/>
      <c r="S42" s="1"/>
      <c r="T42" s="1"/>
    </row>
    <row r="43" spans="1:20" ht="15">
      <c r="A43" s="47">
        <v>2012</v>
      </c>
      <c r="B43" s="48">
        <v>84.4403</v>
      </c>
      <c r="C43" s="48">
        <v>9.2234</v>
      </c>
      <c r="D43" s="48">
        <v>2.30964</v>
      </c>
      <c r="E43" s="48">
        <v>1.30368</v>
      </c>
      <c r="F43" s="48">
        <v>1.62646</v>
      </c>
      <c r="G43" s="48">
        <v>1.09659</v>
      </c>
      <c r="O43" s="1"/>
      <c r="P43" s="1"/>
      <c r="Q43" s="1"/>
      <c r="R43" s="1"/>
      <c r="S43" s="1"/>
      <c r="T43" s="1"/>
    </row>
    <row r="44" spans="1:20" ht="15">
      <c r="A44" s="51">
        <v>2013</v>
      </c>
      <c r="B44" s="52">
        <v>82.409</v>
      </c>
      <c r="C44" s="52">
        <v>9.9864</v>
      </c>
      <c r="D44" s="52">
        <v>2.2256</v>
      </c>
      <c r="E44" s="52">
        <v>1.81885</v>
      </c>
      <c r="F44" s="52">
        <v>2.13386</v>
      </c>
      <c r="G44" s="52">
        <v>1.42632</v>
      </c>
      <c r="O44" s="1"/>
      <c r="P44" s="1"/>
      <c r="Q44" s="1"/>
      <c r="R44" s="1"/>
      <c r="S44" s="1"/>
      <c r="T44" s="1"/>
    </row>
    <row r="45" spans="1:20" ht="17.25">
      <c r="A45" s="183" t="s">
        <v>837</v>
      </c>
      <c r="B45" s="183"/>
      <c r="C45" s="183"/>
      <c r="D45" s="183"/>
      <c r="E45" s="183"/>
      <c r="F45" s="183"/>
      <c r="G45" s="183"/>
      <c r="H45" s="146"/>
      <c r="O45" s="1"/>
      <c r="P45" s="1"/>
      <c r="Q45" s="1"/>
      <c r="R45" s="1"/>
      <c r="S45" s="1"/>
      <c r="T45" s="1"/>
    </row>
    <row r="46" spans="1:20" ht="15">
      <c r="A46" s="45">
        <v>2014</v>
      </c>
      <c r="B46" s="142">
        <v>81.4789</v>
      </c>
      <c r="C46" s="142">
        <v>11.1877</v>
      </c>
      <c r="D46" s="142">
        <v>2.91921</v>
      </c>
      <c r="E46" s="142">
        <v>1.03075</v>
      </c>
      <c r="F46" s="142">
        <v>1.85581</v>
      </c>
      <c r="G46" s="142">
        <v>1.52762</v>
      </c>
      <c r="O46" s="1"/>
      <c r="P46" s="1"/>
      <c r="Q46" s="1"/>
      <c r="R46" s="1"/>
      <c r="S46" s="1"/>
      <c r="T46" s="1"/>
    </row>
    <row r="47" spans="1:20" ht="15">
      <c r="A47" s="51">
        <v>2015</v>
      </c>
      <c r="B47" s="48">
        <v>83.2995</v>
      </c>
      <c r="C47" s="48">
        <v>10.2665</v>
      </c>
      <c r="D47" s="48">
        <v>2.36165</v>
      </c>
      <c r="E47" s="48">
        <v>0.77329</v>
      </c>
      <c r="F47" s="48">
        <v>1.87565</v>
      </c>
      <c r="G47" s="48">
        <v>1.42338</v>
      </c>
      <c r="H47" s="39"/>
      <c r="O47" s="1"/>
      <c r="P47" s="1"/>
      <c r="Q47" s="1"/>
      <c r="R47" s="1"/>
      <c r="S47" s="1"/>
      <c r="T47" s="1"/>
    </row>
    <row r="48" spans="1:8" ht="48" customHeight="1">
      <c r="A48" s="175" t="s">
        <v>859</v>
      </c>
      <c r="B48" s="175"/>
      <c r="C48" s="175"/>
      <c r="D48" s="175"/>
      <c r="E48" s="175"/>
      <c r="F48" s="175"/>
      <c r="G48" s="175"/>
      <c r="H48" s="159"/>
    </row>
    <row r="49" spans="1:8" s="54" customFormat="1" ht="31.5" customHeight="1">
      <c r="A49" s="177" t="s">
        <v>835</v>
      </c>
      <c r="B49" s="177"/>
      <c r="C49" s="177"/>
      <c r="D49" s="177"/>
      <c r="E49" s="177"/>
      <c r="F49" s="177"/>
      <c r="G49" s="177"/>
      <c r="H49" s="148"/>
    </row>
    <row r="50" spans="1:8" s="54" customFormat="1" ht="49.5" customHeight="1">
      <c r="A50" s="178" t="s">
        <v>838</v>
      </c>
      <c r="B50" s="178"/>
      <c r="C50" s="178"/>
      <c r="D50" s="178"/>
      <c r="E50" s="178"/>
      <c r="F50" s="178"/>
      <c r="G50" s="178"/>
      <c r="H50" s="148"/>
    </row>
    <row r="51" spans="1:8" ht="15" customHeight="1">
      <c r="A51" s="179" t="s">
        <v>836</v>
      </c>
      <c r="B51" s="179"/>
      <c r="C51" s="179"/>
      <c r="D51" s="179"/>
      <c r="E51" s="179"/>
      <c r="F51" s="179"/>
      <c r="G51" s="179"/>
      <c r="H51" s="149"/>
    </row>
    <row r="52" spans="1:8" ht="49.5" customHeight="1">
      <c r="A52" s="177" t="s">
        <v>867</v>
      </c>
      <c r="B52" s="177"/>
      <c r="C52" s="177"/>
      <c r="D52" s="177"/>
      <c r="E52" s="177"/>
      <c r="F52" s="177"/>
      <c r="G52" s="177"/>
      <c r="H52" s="147"/>
    </row>
    <row r="53" spans="1:8" ht="15" customHeight="1">
      <c r="A53" s="160" t="s">
        <v>173</v>
      </c>
      <c r="B53" s="160"/>
      <c r="C53" s="160"/>
      <c r="D53" s="160"/>
      <c r="E53" s="160"/>
      <c r="F53" s="160"/>
      <c r="G53" s="160"/>
      <c r="H53" s="149"/>
    </row>
  </sheetData>
  <sheetProtection/>
  <mergeCells count="9">
    <mergeCell ref="A52:G52"/>
    <mergeCell ref="A53:G53"/>
    <mergeCell ref="A3:G3"/>
    <mergeCell ref="B4:G4"/>
    <mergeCell ref="A50:G50"/>
    <mergeCell ref="A51:G51"/>
    <mergeCell ref="A48:G48"/>
    <mergeCell ref="A49:G49"/>
    <mergeCell ref="A45:G45"/>
  </mergeCells>
  <printOptions/>
  <pageMargins left="0.75" right="0.75" top="1" bottom="1" header="0.3" footer="0.3"/>
  <pageSetup fitToHeight="1" fitToWidth="1" horizontalDpi="600" verticalDpi="600" orientation="portrait" scale="75"/>
</worksheet>
</file>

<file path=xl/worksheets/sheet6.xml><?xml version="1.0" encoding="utf-8"?>
<worksheet xmlns="http://schemas.openxmlformats.org/spreadsheetml/2006/main" xmlns:r="http://schemas.openxmlformats.org/officeDocument/2006/relationships">
  <sheetPr>
    <pageSetUpPr fitToPage="1"/>
  </sheetPr>
  <dimension ref="A1:U53"/>
  <sheetViews>
    <sheetView zoomScaleSheetLayoutView="100" zoomScalePageLayoutView="0" workbookViewId="0" topLeftCell="A1">
      <selection activeCell="A1" sqref="A1"/>
    </sheetView>
  </sheetViews>
  <sheetFormatPr defaultColWidth="8.421875" defaultRowHeight="15"/>
  <cols>
    <col min="1" max="1" width="7.8515625" style="30" customWidth="1"/>
    <col min="2" max="2" width="16.421875" style="30" bestFit="1" customWidth="1"/>
    <col min="3" max="3" width="16.00390625" style="30" bestFit="1" customWidth="1"/>
    <col min="4" max="4" width="15.00390625" style="30" bestFit="1" customWidth="1"/>
    <col min="5" max="5" width="13.28125" style="30" bestFit="1" customWidth="1"/>
    <col min="6" max="6" width="12.8515625" style="30" bestFit="1" customWidth="1"/>
    <col min="7" max="7" width="12.00390625" style="30" bestFit="1" customWidth="1"/>
    <col min="8" max="14" width="8.421875" style="30" customWidth="1"/>
    <col min="15" max="20" width="10.00390625" style="30" bestFit="1" customWidth="1"/>
    <col min="21" max="16384" width="8.421875" style="30" customWidth="1"/>
  </cols>
  <sheetData>
    <row r="1" ht="15">
      <c r="A1" s="2" t="s">
        <v>31</v>
      </c>
    </row>
    <row r="2" ht="15">
      <c r="A2" s="2" t="s">
        <v>187</v>
      </c>
    </row>
    <row r="3" spans="1:7" ht="15">
      <c r="A3" s="181" t="s">
        <v>128</v>
      </c>
      <c r="B3" s="181"/>
      <c r="C3" s="181"/>
      <c r="D3" s="181"/>
      <c r="E3" s="181"/>
      <c r="F3" s="181"/>
      <c r="G3" s="181"/>
    </row>
    <row r="4" spans="1:7" ht="15">
      <c r="A4" s="43"/>
      <c r="B4" s="172" t="s">
        <v>167</v>
      </c>
      <c r="C4" s="172"/>
      <c r="D4" s="172"/>
      <c r="E4" s="172"/>
      <c r="F4" s="172"/>
      <c r="G4" s="182"/>
    </row>
    <row r="5" spans="1:7" s="42" customFormat="1" ht="32.25">
      <c r="A5" s="44" t="s">
        <v>0</v>
      </c>
      <c r="B5" s="114" t="s">
        <v>2</v>
      </c>
      <c r="C5" s="114" t="s">
        <v>3</v>
      </c>
      <c r="D5" s="144" t="s">
        <v>839</v>
      </c>
      <c r="E5" s="145" t="s">
        <v>840</v>
      </c>
      <c r="F5" s="144" t="s">
        <v>841</v>
      </c>
      <c r="G5" s="114" t="s">
        <v>4</v>
      </c>
    </row>
    <row r="6" spans="1:21" ht="15">
      <c r="A6" s="45">
        <v>1975</v>
      </c>
      <c r="B6" s="23">
        <f>79.1801/100</f>
        <v>0.791801</v>
      </c>
      <c r="C6" s="23">
        <f>7.97734/100</f>
        <v>0.0797734</v>
      </c>
      <c r="D6" s="23">
        <f>1.38875/100</f>
        <v>0.013887499999999999</v>
      </c>
      <c r="E6" s="23">
        <f>2.87381/100</f>
        <v>0.028738100000000003</v>
      </c>
      <c r="F6" s="23">
        <f>4.6755/100</f>
        <v>0.046755000000000005</v>
      </c>
      <c r="G6" s="23">
        <f>3.9045/100</f>
        <v>0.039045</v>
      </c>
      <c r="O6" s="1"/>
      <c r="P6" s="1"/>
      <c r="Q6" s="1"/>
      <c r="R6" s="1"/>
      <c r="S6" s="1"/>
      <c r="T6" s="1"/>
      <c r="U6" s="46"/>
    </row>
    <row r="7" spans="1:20" ht="15">
      <c r="A7" s="47">
        <v>1976</v>
      </c>
      <c r="B7" s="48">
        <v>79.7242</v>
      </c>
      <c r="C7" s="48">
        <v>7.57489</v>
      </c>
      <c r="D7" s="48">
        <v>1.57105</v>
      </c>
      <c r="E7" s="48">
        <v>2.57279</v>
      </c>
      <c r="F7" s="48">
        <v>4.51092</v>
      </c>
      <c r="G7" s="48">
        <v>4.04616</v>
      </c>
      <c r="O7" s="1"/>
      <c r="P7" s="1"/>
      <c r="Q7" s="1"/>
      <c r="R7" s="1"/>
      <c r="S7" s="1"/>
      <c r="T7" s="1"/>
    </row>
    <row r="8" spans="1:20" ht="15">
      <c r="A8" s="47">
        <v>1977</v>
      </c>
      <c r="B8" s="48">
        <v>81.2375</v>
      </c>
      <c r="C8" s="48">
        <v>5.31662</v>
      </c>
      <c r="D8" s="48">
        <v>1.88164</v>
      </c>
      <c r="E8" s="48">
        <v>3.63736</v>
      </c>
      <c r="F8" s="48">
        <v>4.77003</v>
      </c>
      <c r="G8" s="48">
        <v>3.15688</v>
      </c>
      <c r="O8" s="1"/>
      <c r="P8" s="1"/>
      <c r="Q8" s="1"/>
      <c r="R8" s="1"/>
      <c r="S8" s="1"/>
      <c r="T8" s="1"/>
    </row>
    <row r="9" spans="1:20" ht="15">
      <c r="A9" s="47">
        <v>1978</v>
      </c>
      <c r="B9" s="48">
        <v>81.6994</v>
      </c>
      <c r="C9" s="48">
        <v>5.12401</v>
      </c>
      <c r="D9" s="48">
        <v>1.56501</v>
      </c>
      <c r="E9" s="48">
        <v>2.90795</v>
      </c>
      <c r="F9" s="48">
        <v>5.87254</v>
      </c>
      <c r="G9" s="48">
        <v>2.83107</v>
      </c>
      <c r="O9" s="1"/>
      <c r="P9" s="1"/>
      <c r="Q9" s="1"/>
      <c r="R9" s="1"/>
      <c r="S9" s="1"/>
      <c r="T9" s="1"/>
    </row>
    <row r="10" spans="1:20" ht="15">
      <c r="A10" s="47">
        <v>1979</v>
      </c>
      <c r="B10" s="48">
        <v>80.5057</v>
      </c>
      <c r="C10" s="48">
        <v>5.55597</v>
      </c>
      <c r="D10" s="48">
        <v>1.85445</v>
      </c>
      <c r="E10" s="48">
        <v>2.56002</v>
      </c>
      <c r="F10" s="48">
        <v>6.6124</v>
      </c>
      <c r="G10" s="48">
        <v>2.91148</v>
      </c>
      <c r="O10" s="1"/>
      <c r="P10" s="1"/>
      <c r="Q10" s="1"/>
      <c r="R10" s="1"/>
      <c r="S10" s="1"/>
      <c r="T10" s="1"/>
    </row>
    <row r="11" spans="1:20" ht="15">
      <c r="A11" s="47">
        <v>1980</v>
      </c>
      <c r="B11" s="48">
        <v>81.0802</v>
      </c>
      <c r="C11" s="48">
        <v>5.37457</v>
      </c>
      <c r="D11" s="48">
        <v>2.07726</v>
      </c>
      <c r="E11" s="48">
        <v>3.39138</v>
      </c>
      <c r="F11" s="48">
        <v>5.53516</v>
      </c>
      <c r="G11" s="48">
        <v>2.54144</v>
      </c>
      <c r="O11" s="1"/>
      <c r="P11" s="1"/>
      <c r="Q11" s="1"/>
      <c r="R11" s="1"/>
      <c r="S11" s="1"/>
      <c r="T11" s="1"/>
    </row>
    <row r="12" spans="1:20" ht="15">
      <c r="A12" s="47">
        <v>1981</v>
      </c>
      <c r="B12" s="48">
        <v>84.492</v>
      </c>
      <c r="C12" s="48">
        <v>3.68285</v>
      </c>
      <c r="D12" s="48">
        <v>1.88241</v>
      </c>
      <c r="E12" s="48">
        <v>2.61071</v>
      </c>
      <c r="F12" s="48">
        <v>5.36448</v>
      </c>
      <c r="G12" s="48">
        <v>1.96755</v>
      </c>
      <c r="O12" s="1"/>
      <c r="P12" s="1"/>
      <c r="Q12" s="1"/>
      <c r="R12" s="1"/>
      <c r="S12" s="1"/>
      <c r="T12" s="1"/>
    </row>
    <row r="13" spans="1:20" ht="15">
      <c r="A13" s="47">
        <v>1982</v>
      </c>
      <c r="B13" s="48">
        <v>83.9738</v>
      </c>
      <c r="C13" s="48">
        <v>3.62394</v>
      </c>
      <c r="D13" s="48">
        <v>2.1863</v>
      </c>
      <c r="E13" s="48">
        <v>2.61182</v>
      </c>
      <c r="F13" s="48">
        <v>5.52222</v>
      </c>
      <c r="G13" s="48">
        <v>2.08192</v>
      </c>
      <c r="O13" s="1"/>
      <c r="P13" s="1"/>
      <c r="Q13" s="1"/>
      <c r="R13" s="1"/>
      <c r="S13" s="1"/>
      <c r="T13" s="1"/>
    </row>
    <row r="14" spans="1:20" ht="15">
      <c r="A14" s="47">
        <v>1983</v>
      </c>
      <c r="B14" s="48">
        <v>81.7671</v>
      </c>
      <c r="C14" s="48">
        <v>5.43121</v>
      </c>
      <c r="D14" s="48">
        <v>2.34798</v>
      </c>
      <c r="E14" s="48">
        <v>2.86339</v>
      </c>
      <c r="F14" s="48">
        <v>5.2382</v>
      </c>
      <c r="G14" s="48">
        <v>2.35217</v>
      </c>
      <c r="O14" s="1"/>
      <c r="P14" s="1"/>
      <c r="Q14" s="1"/>
      <c r="R14" s="1"/>
      <c r="S14" s="1"/>
      <c r="T14" s="1"/>
    </row>
    <row r="15" spans="1:20" ht="15">
      <c r="A15" s="47">
        <v>1984</v>
      </c>
      <c r="B15" s="48">
        <v>80.0419</v>
      </c>
      <c r="C15" s="48">
        <v>4.51902</v>
      </c>
      <c r="D15" s="48">
        <v>3.17372</v>
      </c>
      <c r="E15" s="48">
        <v>3.58014</v>
      </c>
      <c r="F15" s="48">
        <v>5.98975</v>
      </c>
      <c r="G15" s="48">
        <v>2.69547</v>
      </c>
      <c r="O15" s="1"/>
      <c r="P15" s="1"/>
      <c r="Q15" s="1"/>
      <c r="R15" s="1"/>
      <c r="S15" s="1"/>
      <c r="T15" s="1"/>
    </row>
    <row r="16" spans="1:20" ht="15">
      <c r="A16" s="47">
        <v>1985</v>
      </c>
      <c r="B16" s="48">
        <v>82.0382</v>
      </c>
      <c r="C16" s="48">
        <v>4.22707</v>
      </c>
      <c r="D16" s="48">
        <v>2.61041</v>
      </c>
      <c r="E16" s="48">
        <v>3.73675</v>
      </c>
      <c r="F16" s="48">
        <v>5.5136</v>
      </c>
      <c r="G16" s="48">
        <v>1.87397</v>
      </c>
      <c r="O16" s="1"/>
      <c r="P16" s="1"/>
      <c r="Q16" s="1"/>
      <c r="R16" s="1"/>
      <c r="S16" s="1"/>
      <c r="T16" s="1"/>
    </row>
    <row r="17" spans="1:20" ht="15">
      <c r="A17" s="47">
        <v>1986</v>
      </c>
      <c r="B17" s="48">
        <v>83.0884</v>
      </c>
      <c r="C17" s="48">
        <v>2.6155</v>
      </c>
      <c r="D17" s="48">
        <v>2.82215</v>
      </c>
      <c r="E17" s="48">
        <v>3.69092</v>
      </c>
      <c r="F17" s="48">
        <v>6.02765</v>
      </c>
      <c r="G17" s="48">
        <v>1.75535</v>
      </c>
      <c r="O17" s="1"/>
      <c r="P17" s="1"/>
      <c r="Q17" s="1"/>
      <c r="R17" s="1"/>
      <c r="S17" s="1"/>
      <c r="T17" s="1"/>
    </row>
    <row r="18" spans="1:20" ht="15">
      <c r="A18" s="47">
        <v>1987</v>
      </c>
      <c r="B18" s="48">
        <v>82.159</v>
      </c>
      <c r="C18" s="48">
        <v>2.32466</v>
      </c>
      <c r="D18" s="48">
        <v>3.52654</v>
      </c>
      <c r="E18" s="48">
        <v>3.25318</v>
      </c>
      <c r="F18" s="48">
        <v>6.46205</v>
      </c>
      <c r="G18" s="48">
        <v>2.2746</v>
      </c>
      <c r="O18" s="1"/>
      <c r="P18" s="1"/>
      <c r="Q18" s="1"/>
      <c r="R18" s="1"/>
      <c r="S18" s="1"/>
      <c r="T18" s="1"/>
    </row>
    <row r="19" spans="1:20" ht="15">
      <c r="A19" s="47">
        <v>1988</v>
      </c>
      <c r="B19" s="48">
        <v>82.3647</v>
      </c>
      <c r="C19" s="48">
        <v>3.2665</v>
      </c>
      <c r="D19" s="48">
        <v>3.91336</v>
      </c>
      <c r="E19" s="48">
        <v>3.11685</v>
      </c>
      <c r="F19" s="48">
        <v>5.18066</v>
      </c>
      <c r="G19" s="48">
        <v>2.15797</v>
      </c>
      <c r="O19" s="1"/>
      <c r="P19" s="1"/>
      <c r="Q19" s="1"/>
      <c r="R19" s="1"/>
      <c r="S19" s="1"/>
      <c r="T19" s="1"/>
    </row>
    <row r="20" spans="1:20" ht="15">
      <c r="A20" s="47">
        <v>1989</v>
      </c>
      <c r="B20" s="48">
        <v>80.116</v>
      </c>
      <c r="C20" s="48">
        <v>3.76455</v>
      </c>
      <c r="D20" s="48">
        <v>3.71533</v>
      </c>
      <c r="E20" s="48">
        <v>3.77697</v>
      </c>
      <c r="F20" s="48">
        <v>5.98902</v>
      </c>
      <c r="G20" s="48">
        <v>2.63812</v>
      </c>
      <c r="O20" s="1"/>
      <c r="P20" s="1"/>
      <c r="Q20" s="1"/>
      <c r="R20" s="1"/>
      <c r="S20" s="1"/>
      <c r="T20" s="1"/>
    </row>
    <row r="21" spans="1:20" ht="15">
      <c r="A21" s="47">
        <v>1990</v>
      </c>
      <c r="B21" s="48">
        <v>80.5846</v>
      </c>
      <c r="C21" s="48">
        <v>3.57825</v>
      </c>
      <c r="D21" s="48">
        <v>3.91336</v>
      </c>
      <c r="E21" s="48">
        <v>3.67234</v>
      </c>
      <c r="F21" s="48">
        <v>6.43609</v>
      </c>
      <c r="G21" s="48">
        <v>1.81536</v>
      </c>
      <c r="O21" s="1"/>
      <c r="P21" s="1"/>
      <c r="Q21" s="1"/>
      <c r="R21" s="1"/>
      <c r="S21" s="1"/>
      <c r="T21" s="1"/>
    </row>
    <row r="22" spans="1:20" ht="15">
      <c r="A22" s="47">
        <v>1991</v>
      </c>
      <c r="B22" s="48">
        <v>79.887</v>
      </c>
      <c r="C22" s="48">
        <v>3.87962</v>
      </c>
      <c r="D22" s="48">
        <v>4.48203</v>
      </c>
      <c r="E22" s="48">
        <v>3.31842</v>
      </c>
      <c r="F22" s="48">
        <v>6.21091</v>
      </c>
      <c r="G22" s="48">
        <v>2.22205</v>
      </c>
      <c r="O22" s="1"/>
      <c r="P22" s="1"/>
      <c r="Q22" s="1"/>
      <c r="R22" s="1"/>
      <c r="S22" s="1"/>
      <c r="T22" s="1"/>
    </row>
    <row r="23" spans="1:20" ht="15">
      <c r="A23" s="47">
        <v>1992</v>
      </c>
      <c r="B23" s="48">
        <v>82.3832</v>
      </c>
      <c r="C23" s="48">
        <v>3.184</v>
      </c>
      <c r="D23" s="48">
        <v>4.51981</v>
      </c>
      <c r="E23" s="48">
        <v>2.89431</v>
      </c>
      <c r="F23" s="48">
        <v>4.86001</v>
      </c>
      <c r="G23" s="48">
        <v>2.15863</v>
      </c>
      <c r="O23" s="1"/>
      <c r="P23" s="1"/>
      <c r="Q23" s="1"/>
      <c r="R23" s="1"/>
      <c r="S23" s="1"/>
      <c r="T23" s="1"/>
    </row>
    <row r="24" spans="1:20" ht="15">
      <c r="A24" s="47">
        <v>1993</v>
      </c>
      <c r="B24" s="48">
        <v>82.1276</v>
      </c>
      <c r="C24" s="48">
        <v>3.9845</v>
      </c>
      <c r="D24" s="48">
        <v>3.76544</v>
      </c>
      <c r="E24" s="48">
        <v>3.04323</v>
      </c>
      <c r="F24" s="48">
        <v>5.11859</v>
      </c>
      <c r="G24" s="48">
        <v>1.96061</v>
      </c>
      <c r="O24" s="1"/>
      <c r="P24" s="1"/>
      <c r="Q24" s="1"/>
      <c r="R24" s="1"/>
      <c r="S24" s="1"/>
      <c r="T24" s="1"/>
    </row>
    <row r="25" spans="1:20" ht="15">
      <c r="A25" s="47">
        <v>1994</v>
      </c>
      <c r="B25" s="48">
        <v>84.7622</v>
      </c>
      <c r="C25" s="48">
        <v>3.05612</v>
      </c>
      <c r="D25" s="48">
        <v>3.41349</v>
      </c>
      <c r="E25" s="48">
        <v>2.48944</v>
      </c>
      <c r="F25" s="48">
        <v>4.7154</v>
      </c>
      <c r="G25" s="48">
        <v>1.56334</v>
      </c>
      <c r="O25" s="1"/>
      <c r="P25" s="1"/>
      <c r="Q25" s="1"/>
      <c r="R25" s="1"/>
      <c r="S25" s="1"/>
      <c r="T25" s="1"/>
    </row>
    <row r="26" spans="1:20" ht="15">
      <c r="A26" s="47">
        <v>1995</v>
      </c>
      <c r="B26" s="48">
        <v>85.5816</v>
      </c>
      <c r="C26" s="48">
        <v>2.38526</v>
      </c>
      <c r="D26" s="48">
        <v>3.3759</v>
      </c>
      <c r="E26" s="48">
        <v>2.22809</v>
      </c>
      <c r="F26" s="48">
        <v>4.89537</v>
      </c>
      <c r="G26" s="48">
        <v>1.53379</v>
      </c>
      <c r="O26" s="1"/>
      <c r="P26" s="1"/>
      <c r="Q26" s="1"/>
      <c r="R26" s="1"/>
      <c r="S26" s="1"/>
      <c r="T26" s="1"/>
    </row>
    <row r="27" spans="1:20" ht="15">
      <c r="A27" s="47">
        <v>1996</v>
      </c>
      <c r="B27" s="48">
        <v>85.5605</v>
      </c>
      <c r="C27" s="48">
        <v>2.58266</v>
      </c>
      <c r="D27" s="48">
        <v>3.93758</v>
      </c>
      <c r="E27" s="48">
        <v>1.86273</v>
      </c>
      <c r="F27" s="48">
        <v>4.29191</v>
      </c>
      <c r="G27" s="48">
        <v>1.76467</v>
      </c>
      <c r="O27" s="1"/>
      <c r="P27" s="1"/>
      <c r="Q27" s="1"/>
      <c r="R27" s="1"/>
      <c r="S27" s="1"/>
      <c r="T27" s="1"/>
    </row>
    <row r="28" spans="1:20" ht="15">
      <c r="A28" s="47">
        <v>1997</v>
      </c>
      <c r="B28" s="48">
        <v>85.2997</v>
      </c>
      <c r="C28" s="48">
        <v>1.93514</v>
      </c>
      <c r="D28" s="48">
        <v>3.83613</v>
      </c>
      <c r="E28" s="48">
        <v>2.70224</v>
      </c>
      <c r="F28" s="48">
        <v>4.28475</v>
      </c>
      <c r="G28" s="48">
        <v>1.94199</v>
      </c>
      <c r="O28" s="1"/>
      <c r="P28" s="1"/>
      <c r="Q28" s="1"/>
      <c r="R28" s="1"/>
      <c r="S28" s="1"/>
      <c r="T28" s="1"/>
    </row>
    <row r="29" spans="1:20" ht="15">
      <c r="A29" s="47">
        <v>1998</v>
      </c>
      <c r="B29" s="48">
        <v>86.6663</v>
      </c>
      <c r="C29" s="48">
        <v>1.67319</v>
      </c>
      <c r="D29" s="48">
        <v>3.84769</v>
      </c>
      <c r="E29" s="48">
        <v>1.87211</v>
      </c>
      <c r="F29" s="48">
        <v>4.43097</v>
      </c>
      <c r="G29" s="48">
        <v>1.50972</v>
      </c>
      <c r="O29" s="1"/>
      <c r="P29" s="1"/>
      <c r="Q29" s="1"/>
      <c r="R29" s="1"/>
      <c r="S29" s="1"/>
      <c r="T29" s="1"/>
    </row>
    <row r="30" spans="1:20" ht="15">
      <c r="A30" s="47">
        <v>1999</v>
      </c>
      <c r="B30" s="48">
        <v>86.3402</v>
      </c>
      <c r="C30" s="48">
        <v>1.84767</v>
      </c>
      <c r="D30" s="48">
        <v>3.87895</v>
      </c>
      <c r="E30" s="48">
        <v>1.79215</v>
      </c>
      <c r="F30" s="48">
        <v>4.42558</v>
      </c>
      <c r="G30" s="48">
        <v>1.71547</v>
      </c>
      <c r="O30" s="1"/>
      <c r="P30" s="1"/>
      <c r="Q30" s="1"/>
      <c r="R30" s="1"/>
      <c r="S30" s="1"/>
      <c r="T30" s="1"/>
    </row>
    <row r="31" spans="1:20" ht="15">
      <c r="A31" s="47">
        <v>2000</v>
      </c>
      <c r="B31" s="48">
        <v>86.5332</v>
      </c>
      <c r="C31" s="48">
        <v>2.7888</v>
      </c>
      <c r="D31" s="48">
        <v>3.0297</v>
      </c>
      <c r="E31" s="48">
        <v>1.84872</v>
      </c>
      <c r="F31" s="48">
        <v>4.49094</v>
      </c>
      <c r="G31" s="48">
        <v>1.30867</v>
      </c>
      <c r="O31" s="1"/>
      <c r="P31" s="1"/>
      <c r="Q31" s="1"/>
      <c r="R31" s="1"/>
      <c r="S31" s="1"/>
      <c r="T31" s="1"/>
    </row>
    <row r="32" spans="1:20" ht="15">
      <c r="A32" s="47">
        <v>2001</v>
      </c>
      <c r="B32" s="48">
        <v>86.3639</v>
      </c>
      <c r="C32" s="48">
        <v>2.02644</v>
      </c>
      <c r="D32" s="48">
        <v>3.37314</v>
      </c>
      <c r="E32" s="48">
        <v>2.36671</v>
      </c>
      <c r="F32" s="48">
        <v>4.26272</v>
      </c>
      <c r="G32" s="48">
        <v>1.60704</v>
      </c>
      <c r="O32" s="1"/>
      <c r="P32" s="1"/>
      <c r="Q32" s="1"/>
      <c r="R32" s="1"/>
      <c r="S32" s="1"/>
      <c r="T32" s="1"/>
    </row>
    <row r="33" spans="1:20" ht="15">
      <c r="A33" s="47">
        <v>2002</v>
      </c>
      <c r="B33" s="48">
        <v>86.3331</v>
      </c>
      <c r="C33" s="48">
        <v>2.63005</v>
      </c>
      <c r="D33" s="48">
        <v>4.30902</v>
      </c>
      <c r="E33" s="48">
        <v>1.95676</v>
      </c>
      <c r="F33" s="48">
        <v>3.4555</v>
      </c>
      <c r="G33" s="48">
        <v>1.31558</v>
      </c>
      <c r="O33" s="1"/>
      <c r="P33" s="1"/>
      <c r="Q33" s="1"/>
      <c r="R33" s="1"/>
      <c r="S33" s="1"/>
      <c r="T33" s="1"/>
    </row>
    <row r="34" spans="1:20" ht="15">
      <c r="A34" s="47">
        <v>2003</v>
      </c>
      <c r="B34" s="48">
        <v>88.0731</v>
      </c>
      <c r="C34" s="48">
        <v>2.78811</v>
      </c>
      <c r="D34" s="48">
        <v>3.70991</v>
      </c>
      <c r="E34" s="48">
        <v>1.54273</v>
      </c>
      <c r="F34" s="48">
        <v>2.64142</v>
      </c>
      <c r="G34" s="48">
        <v>1.24468</v>
      </c>
      <c r="O34" s="1"/>
      <c r="P34" s="1"/>
      <c r="Q34" s="1"/>
      <c r="R34" s="1"/>
      <c r="S34" s="1"/>
      <c r="T34" s="1"/>
    </row>
    <row r="35" spans="1:20" ht="15">
      <c r="A35" s="47">
        <v>2004</v>
      </c>
      <c r="B35" s="48">
        <v>87.7069</v>
      </c>
      <c r="C35" s="48">
        <v>1.8209</v>
      </c>
      <c r="D35" s="48">
        <v>3.62991</v>
      </c>
      <c r="E35" s="48">
        <v>2.34004</v>
      </c>
      <c r="F35" s="48">
        <v>2.75715</v>
      </c>
      <c r="G35" s="48">
        <v>1.74506</v>
      </c>
      <c r="O35" s="1"/>
      <c r="P35" s="1"/>
      <c r="Q35" s="1"/>
      <c r="R35" s="1"/>
      <c r="S35" s="1"/>
      <c r="T35" s="1"/>
    </row>
    <row r="36" spans="1:20" ht="15">
      <c r="A36" s="47">
        <v>2005</v>
      </c>
      <c r="B36" s="48">
        <v>87.2746</v>
      </c>
      <c r="C36" s="48">
        <v>1.93018</v>
      </c>
      <c r="D36" s="48">
        <v>3.75482</v>
      </c>
      <c r="E36" s="48">
        <v>2.80032</v>
      </c>
      <c r="F36" s="48">
        <v>2.63968</v>
      </c>
      <c r="G36" s="48">
        <v>1.60042</v>
      </c>
      <c r="O36" s="1"/>
      <c r="P36" s="1"/>
      <c r="Q36" s="1"/>
      <c r="R36" s="1"/>
      <c r="S36" s="1"/>
      <c r="T36" s="1"/>
    </row>
    <row r="37" spans="1:20" ht="15">
      <c r="A37" s="47">
        <v>2006</v>
      </c>
      <c r="B37" s="48">
        <v>87.3245</v>
      </c>
      <c r="C37" s="48">
        <v>1.80174</v>
      </c>
      <c r="D37" s="48">
        <v>3.64808</v>
      </c>
      <c r="E37" s="48">
        <v>2.55874</v>
      </c>
      <c r="F37" s="48">
        <v>3.36971</v>
      </c>
      <c r="G37" s="48">
        <v>1.29718</v>
      </c>
      <c r="O37" s="1"/>
      <c r="P37" s="1"/>
      <c r="Q37" s="1"/>
      <c r="R37" s="1"/>
      <c r="S37" s="1"/>
      <c r="T37" s="1"/>
    </row>
    <row r="38" spans="1:20" ht="15">
      <c r="A38" s="47">
        <v>2007</v>
      </c>
      <c r="B38" s="48">
        <v>87.3597</v>
      </c>
      <c r="C38" s="48">
        <v>2.34318</v>
      </c>
      <c r="D38" s="48">
        <v>3.92901</v>
      </c>
      <c r="E38" s="48">
        <v>2.13305</v>
      </c>
      <c r="F38" s="48">
        <v>3.04806</v>
      </c>
      <c r="G38" s="48">
        <v>1.187</v>
      </c>
      <c r="O38" s="1"/>
      <c r="P38" s="1"/>
      <c r="Q38" s="1"/>
      <c r="R38" s="1"/>
      <c r="S38" s="1"/>
      <c r="T38" s="1"/>
    </row>
    <row r="39" spans="1:20" ht="15">
      <c r="A39" s="47">
        <v>2008</v>
      </c>
      <c r="B39" s="48">
        <v>88.3492</v>
      </c>
      <c r="C39" s="48">
        <v>2.1124</v>
      </c>
      <c r="D39" s="48">
        <v>3.41178</v>
      </c>
      <c r="E39" s="48">
        <v>2.34518</v>
      </c>
      <c r="F39" s="48">
        <v>2.56876</v>
      </c>
      <c r="G39" s="48">
        <v>1.21271</v>
      </c>
      <c r="O39" s="1"/>
      <c r="P39" s="1"/>
      <c r="Q39" s="1"/>
      <c r="R39" s="1"/>
      <c r="S39" s="1"/>
      <c r="T39" s="1"/>
    </row>
    <row r="40" spans="1:20" ht="15">
      <c r="A40" s="47">
        <v>2009</v>
      </c>
      <c r="B40" s="48">
        <v>88.6139</v>
      </c>
      <c r="C40" s="48">
        <v>1.00222</v>
      </c>
      <c r="D40" s="48">
        <v>4.04896</v>
      </c>
      <c r="E40" s="48">
        <v>2.38164</v>
      </c>
      <c r="F40" s="48">
        <v>2.78988</v>
      </c>
      <c r="G40" s="48">
        <v>1.16341</v>
      </c>
      <c r="O40" s="1"/>
      <c r="P40" s="1"/>
      <c r="Q40" s="1"/>
      <c r="R40" s="1"/>
      <c r="S40" s="1"/>
      <c r="T40" s="1"/>
    </row>
    <row r="41" spans="1:20" ht="15">
      <c r="A41" s="47">
        <v>2010</v>
      </c>
      <c r="B41" s="48">
        <v>90.4206</v>
      </c>
      <c r="C41" s="48">
        <v>0.97461</v>
      </c>
      <c r="D41" s="48">
        <v>2.80939</v>
      </c>
      <c r="E41" s="48">
        <v>2.1172</v>
      </c>
      <c r="F41" s="48">
        <v>2.57845</v>
      </c>
      <c r="G41" s="48">
        <v>1.09981</v>
      </c>
      <c r="O41" s="1"/>
      <c r="P41" s="1"/>
      <c r="Q41" s="1"/>
      <c r="R41" s="1"/>
      <c r="S41" s="1"/>
      <c r="T41" s="1"/>
    </row>
    <row r="42" spans="1:20" ht="15">
      <c r="A42" s="47">
        <v>2011</v>
      </c>
      <c r="B42" s="48">
        <v>88.9988</v>
      </c>
      <c r="C42" s="48">
        <v>1.18359</v>
      </c>
      <c r="D42" s="48">
        <v>4.17255</v>
      </c>
      <c r="E42" s="48">
        <v>2.51257</v>
      </c>
      <c r="F42" s="48">
        <v>1.89804</v>
      </c>
      <c r="G42" s="48">
        <v>1.23442</v>
      </c>
      <c r="O42" s="1"/>
      <c r="P42" s="1"/>
      <c r="Q42" s="1"/>
      <c r="R42" s="1"/>
      <c r="S42" s="1"/>
      <c r="T42" s="1"/>
    </row>
    <row r="43" spans="1:20" ht="15">
      <c r="A43" s="47">
        <v>2012</v>
      </c>
      <c r="B43" s="48">
        <v>88.9161</v>
      </c>
      <c r="C43" s="48">
        <v>0.91454</v>
      </c>
      <c r="D43" s="48">
        <v>3.80452</v>
      </c>
      <c r="E43" s="48">
        <v>2.73862</v>
      </c>
      <c r="F43" s="48">
        <v>2.24617</v>
      </c>
      <c r="G43" s="48">
        <v>1.38008</v>
      </c>
      <c r="O43" s="1"/>
      <c r="P43" s="1"/>
      <c r="Q43" s="1"/>
      <c r="R43" s="1"/>
      <c r="S43" s="1"/>
      <c r="T43" s="1"/>
    </row>
    <row r="44" spans="1:20" ht="15">
      <c r="A44" s="47">
        <v>2013</v>
      </c>
      <c r="B44" s="48">
        <v>88.4058</v>
      </c>
      <c r="C44" s="48">
        <v>1.47865</v>
      </c>
      <c r="D44" s="48">
        <v>4.24625</v>
      </c>
      <c r="E44" s="48">
        <v>1.26981</v>
      </c>
      <c r="F44" s="48">
        <v>3.08316</v>
      </c>
      <c r="G44" s="48">
        <v>1.51634</v>
      </c>
      <c r="O44" s="1"/>
      <c r="P44" s="1"/>
      <c r="Q44" s="1"/>
      <c r="R44" s="1"/>
      <c r="S44" s="1"/>
      <c r="T44" s="1"/>
    </row>
    <row r="45" spans="1:20" ht="17.25">
      <c r="A45" s="183" t="s">
        <v>837</v>
      </c>
      <c r="B45" s="183"/>
      <c r="C45" s="183"/>
      <c r="D45" s="183"/>
      <c r="E45" s="183"/>
      <c r="F45" s="183"/>
      <c r="G45" s="183"/>
      <c r="O45" s="1"/>
      <c r="P45" s="1"/>
      <c r="Q45" s="1"/>
      <c r="R45" s="1"/>
      <c r="S45" s="1"/>
      <c r="T45" s="1"/>
    </row>
    <row r="46" spans="1:20" ht="15">
      <c r="A46" s="47">
        <v>2014</v>
      </c>
      <c r="B46" s="48">
        <v>89.6752</v>
      </c>
      <c r="C46" s="48">
        <v>1.33993</v>
      </c>
      <c r="D46" s="48">
        <v>4.4157</v>
      </c>
      <c r="E46" s="48">
        <v>1.47249</v>
      </c>
      <c r="F46" s="48">
        <v>1.86791</v>
      </c>
      <c r="G46" s="48">
        <v>1.22878</v>
      </c>
      <c r="O46" s="1"/>
      <c r="P46" s="1"/>
      <c r="Q46" s="1"/>
      <c r="R46" s="1"/>
      <c r="S46" s="1"/>
      <c r="T46" s="1"/>
    </row>
    <row r="47" spans="1:20" ht="15">
      <c r="A47" s="51">
        <v>2015</v>
      </c>
      <c r="B47" s="52">
        <v>90.1112</v>
      </c>
      <c r="C47" s="52">
        <v>1.27863</v>
      </c>
      <c r="D47" s="52">
        <v>3.81975</v>
      </c>
      <c r="E47" s="52">
        <v>1.53325</v>
      </c>
      <c r="F47" s="52">
        <v>1.79231</v>
      </c>
      <c r="G47" s="52">
        <v>1.46481</v>
      </c>
      <c r="O47" s="1"/>
      <c r="P47" s="1"/>
      <c r="Q47" s="1"/>
      <c r="R47" s="1"/>
      <c r="S47" s="1"/>
      <c r="T47" s="1"/>
    </row>
    <row r="48" spans="1:8" ht="48" customHeight="1">
      <c r="A48" s="175" t="s">
        <v>859</v>
      </c>
      <c r="B48" s="175"/>
      <c r="C48" s="175"/>
      <c r="D48" s="175"/>
      <c r="E48" s="175"/>
      <c r="F48" s="175"/>
      <c r="G48" s="175"/>
      <c r="H48" s="151"/>
    </row>
    <row r="49" spans="1:8" s="54" customFormat="1" ht="31.5" customHeight="1">
      <c r="A49" s="177" t="s">
        <v>835</v>
      </c>
      <c r="B49" s="177"/>
      <c r="C49" s="177"/>
      <c r="D49" s="177"/>
      <c r="E49" s="177"/>
      <c r="F49" s="177"/>
      <c r="G49" s="177"/>
      <c r="H49" s="148"/>
    </row>
    <row r="50" spans="1:8" s="54" customFormat="1" ht="49.5" customHeight="1">
      <c r="A50" s="178" t="s">
        <v>838</v>
      </c>
      <c r="B50" s="178"/>
      <c r="C50" s="178"/>
      <c r="D50" s="178"/>
      <c r="E50" s="178"/>
      <c r="F50" s="178"/>
      <c r="G50" s="178"/>
      <c r="H50" s="148"/>
    </row>
    <row r="51" spans="1:8" ht="15" customHeight="1">
      <c r="A51" s="179" t="s">
        <v>836</v>
      </c>
      <c r="B51" s="179"/>
      <c r="C51" s="179"/>
      <c r="D51" s="179"/>
      <c r="E51" s="179"/>
      <c r="F51" s="179"/>
      <c r="G51" s="179"/>
      <c r="H51" s="149"/>
    </row>
    <row r="52" spans="1:8" ht="49.5" customHeight="1">
      <c r="A52" s="177" t="s">
        <v>867</v>
      </c>
      <c r="B52" s="177"/>
      <c r="C52" s="177"/>
      <c r="D52" s="177"/>
      <c r="E52" s="177"/>
      <c r="F52" s="177"/>
      <c r="G52" s="177"/>
      <c r="H52" s="147"/>
    </row>
    <row r="53" spans="1:8" ht="15" customHeight="1">
      <c r="A53" s="160" t="s">
        <v>173</v>
      </c>
      <c r="B53" s="160"/>
      <c r="C53" s="160"/>
      <c r="D53" s="160"/>
      <c r="E53" s="160"/>
      <c r="F53" s="160"/>
      <c r="G53" s="160"/>
      <c r="H53" s="149"/>
    </row>
  </sheetData>
  <sheetProtection/>
  <mergeCells count="9">
    <mergeCell ref="A52:G52"/>
    <mergeCell ref="A53:G53"/>
    <mergeCell ref="A45:G45"/>
    <mergeCell ref="A51:G51"/>
    <mergeCell ref="A3:G3"/>
    <mergeCell ref="B4:G4"/>
    <mergeCell ref="A48:G48"/>
    <mergeCell ref="A49:G49"/>
    <mergeCell ref="A50:G50"/>
  </mergeCells>
  <printOptions/>
  <pageMargins left="0.75" right="0.75" top="1" bottom="1" header="0.3" footer="0.3"/>
  <pageSetup fitToHeight="1" fitToWidth="1" horizontalDpi="600" verticalDpi="600" orientation="portrait" scale="75"/>
</worksheet>
</file>

<file path=xl/worksheets/sheet7.xml><?xml version="1.0" encoding="utf-8"?>
<worksheet xmlns="http://schemas.openxmlformats.org/spreadsheetml/2006/main" xmlns:r="http://schemas.openxmlformats.org/officeDocument/2006/relationships">
  <sheetPr>
    <pageSetUpPr fitToPage="1"/>
  </sheetPr>
  <dimension ref="A1:U53"/>
  <sheetViews>
    <sheetView zoomScaleSheetLayoutView="100" zoomScalePageLayoutView="0" workbookViewId="0" topLeftCell="A1">
      <selection activeCell="A1" sqref="A1"/>
    </sheetView>
  </sheetViews>
  <sheetFormatPr defaultColWidth="8.421875" defaultRowHeight="15"/>
  <cols>
    <col min="1" max="1" width="7.8515625" style="30" customWidth="1"/>
    <col min="2" max="2" width="16.421875" style="30" bestFit="1" customWidth="1"/>
    <col min="3" max="3" width="16.00390625" style="30" bestFit="1" customWidth="1"/>
    <col min="4" max="4" width="15.00390625" style="30" bestFit="1" customWidth="1"/>
    <col min="5" max="5" width="13.28125" style="30" bestFit="1" customWidth="1"/>
    <col min="6" max="6" width="12.8515625" style="30" bestFit="1" customWidth="1"/>
    <col min="7" max="7" width="12.00390625" style="30" bestFit="1" customWidth="1"/>
    <col min="8" max="14" width="8.421875" style="30" customWidth="1"/>
    <col min="15" max="20" width="10.00390625" style="30" bestFit="1" customWidth="1"/>
    <col min="21" max="16384" width="8.421875" style="30" customWidth="1"/>
  </cols>
  <sheetData>
    <row r="1" ht="15">
      <c r="A1" s="2" t="s">
        <v>32</v>
      </c>
    </row>
    <row r="2" ht="15">
      <c r="A2" s="2" t="s">
        <v>188</v>
      </c>
    </row>
    <row r="3" spans="1:7" ht="15">
      <c r="A3" s="181" t="s">
        <v>128</v>
      </c>
      <c r="B3" s="181"/>
      <c r="C3" s="181"/>
      <c r="D3" s="181"/>
      <c r="E3" s="181"/>
      <c r="F3" s="181"/>
      <c r="G3" s="181"/>
    </row>
    <row r="4" spans="1:7" ht="15">
      <c r="A4" s="43"/>
      <c r="B4" s="172" t="s">
        <v>167</v>
      </c>
      <c r="C4" s="172"/>
      <c r="D4" s="172"/>
      <c r="E4" s="172"/>
      <c r="F4" s="172"/>
      <c r="G4" s="182"/>
    </row>
    <row r="5" spans="1:7" s="42" customFormat="1" ht="32.25">
      <c r="A5" s="44" t="s">
        <v>0</v>
      </c>
      <c r="B5" s="114" t="s">
        <v>2</v>
      </c>
      <c r="C5" s="114" t="s">
        <v>3</v>
      </c>
      <c r="D5" s="144" t="s">
        <v>839</v>
      </c>
      <c r="E5" s="145" t="s">
        <v>840</v>
      </c>
      <c r="F5" s="144" t="s">
        <v>841</v>
      </c>
      <c r="G5" s="114" t="s">
        <v>4</v>
      </c>
    </row>
    <row r="6" spans="1:21" ht="15">
      <c r="A6" s="45">
        <v>1975</v>
      </c>
      <c r="B6" s="23">
        <f>74.2936/100</f>
        <v>0.7429359999999999</v>
      </c>
      <c r="C6" s="23">
        <f>3.88064/100</f>
        <v>0.0388064</v>
      </c>
      <c r="D6" s="23">
        <f>4.3966/100</f>
        <v>0.043966000000000005</v>
      </c>
      <c r="E6" s="23">
        <f>5.26614/100</f>
        <v>0.0526614</v>
      </c>
      <c r="F6" s="23">
        <f>8.0773/100</f>
        <v>0.080773</v>
      </c>
      <c r="G6" s="23">
        <f>4.08579/100</f>
        <v>0.0408579</v>
      </c>
      <c r="O6" s="1"/>
      <c r="P6" s="1"/>
      <c r="Q6" s="1"/>
      <c r="R6" s="1"/>
      <c r="S6" s="1"/>
      <c r="T6" s="1"/>
      <c r="U6" s="46"/>
    </row>
    <row r="7" spans="1:20" ht="15">
      <c r="A7" s="47">
        <v>1976</v>
      </c>
      <c r="B7" s="48">
        <v>74.0805</v>
      </c>
      <c r="C7" s="48">
        <v>4.46693</v>
      </c>
      <c r="D7" s="48">
        <v>4.1772</v>
      </c>
      <c r="E7" s="48">
        <v>5.84209</v>
      </c>
      <c r="F7" s="48">
        <v>7.8219</v>
      </c>
      <c r="G7" s="48">
        <v>3.6114</v>
      </c>
      <c r="O7" s="1"/>
      <c r="P7" s="1"/>
      <c r="Q7" s="1"/>
      <c r="R7" s="1"/>
      <c r="S7" s="1"/>
      <c r="T7" s="1"/>
    </row>
    <row r="8" spans="1:20" ht="15">
      <c r="A8" s="47">
        <v>1977</v>
      </c>
      <c r="B8" s="48">
        <v>74.5097</v>
      </c>
      <c r="C8" s="48">
        <v>4.59139</v>
      </c>
      <c r="D8" s="48">
        <v>4.9168</v>
      </c>
      <c r="E8" s="48">
        <v>3.96861</v>
      </c>
      <c r="F8" s="48">
        <v>8.5302</v>
      </c>
      <c r="G8" s="48">
        <v>3.48328</v>
      </c>
      <c r="O8" s="1"/>
      <c r="P8" s="1"/>
      <c r="Q8" s="1"/>
      <c r="R8" s="1"/>
      <c r="S8" s="1"/>
      <c r="T8" s="1"/>
    </row>
    <row r="9" spans="1:20" ht="15">
      <c r="A9" s="47">
        <v>1978</v>
      </c>
      <c r="B9" s="48">
        <v>73.6442</v>
      </c>
      <c r="C9" s="48">
        <v>4.73768</v>
      </c>
      <c r="D9" s="48">
        <v>5.3283</v>
      </c>
      <c r="E9" s="48">
        <v>4.94976</v>
      </c>
      <c r="F9" s="48">
        <v>8.4695</v>
      </c>
      <c r="G9" s="48">
        <v>2.87051</v>
      </c>
      <c r="O9" s="1"/>
      <c r="P9" s="1"/>
      <c r="Q9" s="1"/>
      <c r="R9" s="1"/>
      <c r="S9" s="1"/>
      <c r="T9" s="1"/>
    </row>
    <row r="10" spans="1:20" ht="15">
      <c r="A10" s="47">
        <v>1979</v>
      </c>
      <c r="B10" s="48">
        <v>72.3964</v>
      </c>
      <c r="C10" s="48">
        <v>3.60074</v>
      </c>
      <c r="D10" s="48">
        <v>5.7467</v>
      </c>
      <c r="E10" s="48">
        <v>5.42953</v>
      </c>
      <c r="F10" s="48">
        <v>10.6301</v>
      </c>
      <c r="G10" s="48">
        <v>2.19653</v>
      </c>
      <c r="O10" s="1"/>
      <c r="P10" s="1"/>
      <c r="Q10" s="1"/>
      <c r="R10" s="1"/>
      <c r="S10" s="1"/>
      <c r="T10" s="1"/>
    </row>
    <row r="11" spans="1:20" ht="15">
      <c r="A11" s="47">
        <v>1980</v>
      </c>
      <c r="B11" s="48">
        <v>73.3354</v>
      </c>
      <c r="C11" s="48">
        <v>3.13742</v>
      </c>
      <c r="D11" s="48">
        <v>5.9169</v>
      </c>
      <c r="E11" s="48">
        <v>5.21928</v>
      </c>
      <c r="F11" s="48">
        <v>10.0147</v>
      </c>
      <c r="G11" s="48">
        <v>2.37621</v>
      </c>
      <c r="O11" s="1"/>
      <c r="P11" s="1"/>
      <c r="Q11" s="1"/>
      <c r="R11" s="1"/>
      <c r="S11" s="1"/>
      <c r="T11" s="1"/>
    </row>
    <row r="12" spans="1:20" ht="15">
      <c r="A12" s="47">
        <v>1981</v>
      </c>
      <c r="B12" s="48">
        <v>72.9994</v>
      </c>
      <c r="C12" s="48">
        <v>2.94076</v>
      </c>
      <c r="D12" s="48">
        <v>6.0532</v>
      </c>
      <c r="E12" s="48">
        <v>6.17053</v>
      </c>
      <c r="F12" s="48">
        <v>9.7592</v>
      </c>
      <c r="G12" s="48">
        <v>2.07689</v>
      </c>
      <c r="O12" s="1"/>
      <c r="P12" s="1"/>
      <c r="Q12" s="1"/>
      <c r="R12" s="1"/>
      <c r="S12" s="1"/>
      <c r="T12" s="1"/>
    </row>
    <row r="13" spans="1:20" ht="15">
      <c r="A13" s="47">
        <v>1982</v>
      </c>
      <c r="B13" s="48">
        <v>73.2801</v>
      </c>
      <c r="C13" s="48">
        <v>1.84137</v>
      </c>
      <c r="D13" s="48">
        <v>6.2402</v>
      </c>
      <c r="E13" s="48">
        <v>6.0642</v>
      </c>
      <c r="F13" s="48">
        <v>10.7736</v>
      </c>
      <c r="G13" s="48">
        <v>1.80054</v>
      </c>
      <c r="O13" s="1"/>
      <c r="P13" s="1"/>
      <c r="Q13" s="1"/>
      <c r="R13" s="1"/>
      <c r="S13" s="1"/>
      <c r="T13" s="1"/>
    </row>
    <row r="14" spans="1:20" ht="15">
      <c r="A14" s="47">
        <v>1983</v>
      </c>
      <c r="B14" s="48">
        <v>72.4435</v>
      </c>
      <c r="C14" s="48">
        <v>1.90045</v>
      </c>
      <c r="D14" s="48">
        <v>6.9017</v>
      </c>
      <c r="E14" s="48">
        <v>6.03254</v>
      </c>
      <c r="F14" s="48">
        <v>10.8677</v>
      </c>
      <c r="G14" s="48">
        <v>1.85415</v>
      </c>
      <c r="O14" s="1"/>
      <c r="P14" s="1"/>
      <c r="Q14" s="1"/>
      <c r="R14" s="1"/>
      <c r="S14" s="1"/>
      <c r="T14" s="1"/>
    </row>
    <row r="15" spans="1:20" ht="15">
      <c r="A15" s="47">
        <v>1984</v>
      </c>
      <c r="B15" s="48">
        <v>68.6001</v>
      </c>
      <c r="C15" s="48">
        <v>1.59817</v>
      </c>
      <c r="D15" s="48">
        <v>8.0141</v>
      </c>
      <c r="E15" s="48">
        <v>7.11657</v>
      </c>
      <c r="F15" s="48">
        <v>12.766</v>
      </c>
      <c r="G15" s="48">
        <v>1.90502</v>
      </c>
      <c r="O15" s="1"/>
      <c r="P15" s="1"/>
      <c r="Q15" s="1"/>
      <c r="R15" s="1"/>
      <c r="S15" s="1"/>
      <c r="T15" s="1"/>
    </row>
    <row r="16" spans="1:20" ht="15">
      <c r="A16" s="47">
        <v>1985</v>
      </c>
      <c r="B16" s="48">
        <v>69.152</v>
      </c>
      <c r="C16" s="48">
        <v>1.57265</v>
      </c>
      <c r="D16" s="48">
        <v>7.8173</v>
      </c>
      <c r="E16" s="48">
        <v>6.83469</v>
      </c>
      <c r="F16" s="48">
        <v>12.6484</v>
      </c>
      <c r="G16" s="48">
        <v>1.9749</v>
      </c>
      <c r="O16" s="1"/>
      <c r="P16" s="1"/>
      <c r="Q16" s="1"/>
      <c r="R16" s="1"/>
      <c r="S16" s="1"/>
      <c r="T16" s="1"/>
    </row>
    <row r="17" spans="1:20" ht="15">
      <c r="A17" s="47">
        <v>1986</v>
      </c>
      <c r="B17" s="48">
        <v>69.6244</v>
      </c>
      <c r="C17" s="48">
        <v>1.35877</v>
      </c>
      <c r="D17" s="48">
        <v>7.2072</v>
      </c>
      <c r="E17" s="48">
        <v>7.2355</v>
      </c>
      <c r="F17" s="48">
        <v>12.8533</v>
      </c>
      <c r="G17" s="48">
        <v>1.7209</v>
      </c>
      <c r="O17" s="1"/>
      <c r="P17" s="1"/>
      <c r="Q17" s="1"/>
      <c r="R17" s="1"/>
      <c r="S17" s="1"/>
      <c r="T17" s="1"/>
    </row>
    <row r="18" spans="1:20" ht="15">
      <c r="A18" s="47">
        <v>1987</v>
      </c>
      <c r="B18" s="48">
        <v>66.9407</v>
      </c>
      <c r="C18" s="48">
        <v>1.15479</v>
      </c>
      <c r="D18" s="48">
        <v>8.3818</v>
      </c>
      <c r="E18" s="48">
        <v>6.98923</v>
      </c>
      <c r="F18" s="48">
        <v>14.4612</v>
      </c>
      <c r="G18" s="48">
        <v>2.07224</v>
      </c>
      <c r="O18" s="1"/>
      <c r="P18" s="1"/>
      <c r="Q18" s="1"/>
      <c r="R18" s="1"/>
      <c r="S18" s="1"/>
      <c r="T18" s="1"/>
    </row>
    <row r="19" spans="1:20" ht="15">
      <c r="A19" s="47">
        <v>1988</v>
      </c>
      <c r="B19" s="48">
        <v>68.7844</v>
      </c>
      <c r="C19" s="48">
        <v>1.41404</v>
      </c>
      <c r="D19" s="48">
        <v>9.3219</v>
      </c>
      <c r="E19" s="48">
        <v>6.18189</v>
      </c>
      <c r="F19" s="48">
        <v>12.271</v>
      </c>
      <c r="G19" s="48">
        <v>2.02675</v>
      </c>
      <c r="O19" s="1"/>
      <c r="P19" s="1"/>
      <c r="Q19" s="1"/>
      <c r="R19" s="1"/>
      <c r="S19" s="1"/>
      <c r="T19" s="1"/>
    </row>
    <row r="20" spans="1:20" ht="15">
      <c r="A20" s="47">
        <v>1989</v>
      </c>
      <c r="B20" s="48">
        <v>67.5673</v>
      </c>
      <c r="C20" s="48">
        <v>1.66666</v>
      </c>
      <c r="D20" s="48">
        <v>8.7201</v>
      </c>
      <c r="E20" s="48">
        <v>6.93601</v>
      </c>
      <c r="F20" s="48">
        <v>12.9032</v>
      </c>
      <c r="G20" s="48">
        <v>2.20668</v>
      </c>
      <c r="O20" s="1"/>
      <c r="P20" s="1"/>
      <c r="Q20" s="1"/>
      <c r="R20" s="1"/>
      <c r="S20" s="1"/>
      <c r="T20" s="1"/>
    </row>
    <row r="21" spans="1:20" ht="15">
      <c r="A21" s="47">
        <v>1990</v>
      </c>
      <c r="B21" s="48">
        <v>68.225</v>
      </c>
      <c r="C21" s="48">
        <v>0.95636</v>
      </c>
      <c r="D21" s="48">
        <v>10.2364</v>
      </c>
      <c r="E21" s="48">
        <v>6.63264</v>
      </c>
      <c r="F21" s="48">
        <v>11.5294</v>
      </c>
      <c r="G21" s="48">
        <v>2.42025</v>
      </c>
      <c r="O21" s="1"/>
      <c r="P21" s="1"/>
      <c r="Q21" s="1"/>
      <c r="R21" s="1"/>
      <c r="S21" s="1"/>
      <c r="T21" s="1"/>
    </row>
    <row r="22" spans="1:20" ht="15">
      <c r="A22" s="47">
        <v>1991</v>
      </c>
      <c r="B22" s="48">
        <v>66.5984</v>
      </c>
      <c r="C22" s="48">
        <v>1.06346</v>
      </c>
      <c r="D22" s="48">
        <v>9.6457</v>
      </c>
      <c r="E22" s="48">
        <v>7.74335</v>
      </c>
      <c r="F22" s="48">
        <v>12.2448</v>
      </c>
      <c r="G22" s="48">
        <v>2.70431</v>
      </c>
      <c r="O22" s="1"/>
      <c r="P22" s="1"/>
      <c r="Q22" s="1"/>
      <c r="R22" s="1"/>
      <c r="S22" s="1"/>
      <c r="T22" s="1"/>
    </row>
    <row r="23" spans="1:20" ht="15">
      <c r="A23" s="47">
        <v>1992</v>
      </c>
      <c r="B23" s="48">
        <v>69.7029</v>
      </c>
      <c r="C23" s="48">
        <v>0.72443</v>
      </c>
      <c r="D23" s="48">
        <v>10.3032</v>
      </c>
      <c r="E23" s="48">
        <v>6.56348</v>
      </c>
      <c r="F23" s="48">
        <v>10.3145</v>
      </c>
      <c r="G23" s="48">
        <v>2.39149</v>
      </c>
      <c r="O23" s="1"/>
      <c r="P23" s="1"/>
      <c r="Q23" s="1"/>
      <c r="R23" s="1"/>
      <c r="S23" s="1"/>
      <c r="T23" s="1"/>
    </row>
    <row r="24" spans="1:20" ht="15">
      <c r="A24" s="47">
        <v>1993</v>
      </c>
      <c r="B24" s="48">
        <v>71.5727</v>
      </c>
      <c r="C24" s="48">
        <v>0.85359</v>
      </c>
      <c r="D24" s="48">
        <v>10.1505</v>
      </c>
      <c r="E24" s="48">
        <v>5.68777</v>
      </c>
      <c r="F24" s="48">
        <v>9.6675</v>
      </c>
      <c r="G24" s="48">
        <v>2.06796</v>
      </c>
      <c r="O24" s="1"/>
      <c r="P24" s="1"/>
      <c r="Q24" s="1"/>
      <c r="R24" s="1"/>
      <c r="S24" s="1"/>
      <c r="T24" s="1"/>
    </row>
    <row r="25" spans="1:20" ht="15">
      <c r="A25" s="47">
        <v>1994</v>
      </c>
      <c r="B25" s="48">
        <v>74.2812</v>
      </c>
      <c r="C25" s="48">
        <v>0.70254</v>
      </c>
      <c r="D25" s="48">
        <v>8.6987</v>
      </c>
      <c r="E25" s="48">
        <v>6.16086</v>
      </c>
      <c r="F25" s="48">
        <v>8.4825</v>
      </c>
      <c r="G25" s="48">
        <v>1.67425</v>
      </c>
      <c r="O25" s="1"/>
      <c r="P25" s="1"/>
      <c r="Q25" s="1"/>
      <c r="R25" s="1"/>
      <c r="S25" s="1"/>
      <c r="T25" s="1"/>
    </row>
    <row r="26" spans="1:20" ht="15">
      <c r="A26" s="47">
        <v>1995</v>
      </c>
      <c r="B26" s="48">
        <v>73.56</v>
      </c>
      <c r="C26" s="48">
        <v>0.5966</v>
      </c>
      <c r="D26" s="48">
        <v>8.9787</v>
      </c>
      <c r="E26" s="48">
        <v>5.56358</v>
      </c>
      <c r="F26" s="48">
        <v>9.3865</v>
      </c>
      <c r="G26" s="48">
        <v>1.91469</v>
      </c>
      <c r="O26" s="1"/>
      <c r="P26" s="1"/>
      <c r="Q26" s="1"/>
      <c r="R26" s="1"/>
      <c r="S26" s="1"/>
      <c r="T26" s="1"/>
    </row>
    <row r="27" spans="1:20" ht="15">
      <c r="A27" s="47">
        <v>1996</v>
      </c>
      <c r="B27" s="48">
        <v>74.1827</v>
      </c>
      <c r="C27" s="48">
        <v>0.68588</v>
      </c>
      <c r="D27" s="48">
        <v>9.4869</v>
      </c>
      <c r="E27" s="48">
        <v>4.61921</v>
      </c>
      <c r="F27" s="48">
        <v>9.1871</v>
      </c>
      <c r="G27" s="48">
        <v>1.83824</v>
      </c>
      <c r="O27" s="1"/>
      <c r="P27" s="1"/>
      <c r="Q27" s="1"/>
      <c r="R27" s="1"/>
      <c r="S27" s="1"/>
      <c r="T27" s="1"/>
    </row>
    <row r="28" spans="1:20" ht="15">
      <c r="A28" s="47">
        <v>1997</v>
      </c>
      <c r="B28" s="48">
        <v>74.075</v>
      </c>
      <c r="C28" s="48">
        <v>0.74382</v>
      </c>
      <c r="D28" s="48">
        <v>8.6522</v>
      </c>
      <c r="E28" s="48">
        <v>6.24738</v>
      </c>
      <c r="F28" s="48">
        <v>8.6904</v>
      </c>
      <c r="G28" s="48">
        <v>1.59122</v>
      </c>
      <c r="O28" s="1"/>
      <c r="P28" s="1"/>
      <c r="Q28" s="1"/>
      <c r="R28" s="1"/>
      <c r="S28" s="1"/>
      <c r="T28" s="1"/>
    </row>
    <row r="29" spans="1:20" ht="15">
      <c r="A29" s="47">
        <v>1998</v>
      </c>
      <c r="B29" s="48">
        <v>72.8164</v>
      </c>
      <c r="C29" s="48">
        <v>0.54555</v>
      </c>
      <c r="D29" s="48">
        <v>9.7705</v>
      </c>
      <c r="E29" s="48">
        <v>5.754</v>
      </c>
      <c r="F29" s="48">
        <v>9.0651</v>
      </c>
      <c r="G29" s="48">
        <v>2.04854</v>
      </c>
      <c r="O29" s="1"/>
      <c r="P29" s="1"/>
      <c r="Q29" s="1"/>
      <c r="R29" s="1"/>
      <c r="S29" s="1"/>
      <c r="T29" s="1"/>
    </row>
    <row r="30" spans="1:20" ht="15">
      <c r="A30" s="47">
        <v>1999</v>
      </c>
      <c r="B30" s="48">
        <v>73.8193</v>
      </c>
      <c r="C30" s="48">
        <v>0.37952</v>
      </c>
      <c r="D30" s="48">
        <v>10.5097</v>
      </c>
      <c r="E30" s="48">
        <v>5.47784</v>
      </c>
      <c r="F30" s="48">
        <v>7.9371</v>
      </c>
      <c r="G30" s="48">
        <v>1.87656</v>
      </c>
      <c r="O30" s="1"/>
      <c r="P30" s="1"/>
      <c r="Q30" s="1"/>
      <c r="R30" s="1"/>
      <c r="S30" s="1"/>
      <c r="T30" s="1"/>
    </row>
    <row r="31" spans="1:20" ht="15">
      <c r="A31" s="47">
        <v>2000</v>
      </c>
      <c r="B31" s="48">
        <v>74.965</v>
      </c>
      <c r="C31" s="48">
        <v>0.84796</v>
      </c>
      <c r="D31" s="48">
        <v>9.3808</v>
      </c>
      <c r="E31" s="48">
        <v>5.65945</v>
      </c>
      <c r="F31" s="48">
        <v>7.285</v>
      </c>
      <c r="G31" s="48">
        <v>1.8618</v>
      </c>
      <c r="O31" s="1"/>
      <c r="P31" s="1"/>
      <c r="Q31" s="1"/>
      <c r="R31" s="1"/>
      <c r="S31" s="1"/>
      <c r="T31" s="1"/>
    </row>
    <row r="32" spans="1:20" ht="15">
      <c r="A32" s="47">
        <v>2001</v>
      </c>
      <c r="B32" s="48">
        <v>76.1021</v>
      </c>
      <c r="C32" s="48">
        <v>0.85051</v>
      </c>
      <c r="D32" s="48">
        <v>8.3876</v>
      </c>
      <c r="E32" s="48">
        <v>5.25743</v>
      </c>
      <c r="F32" s="48">
        <v>7.6428</v>
      </c>
      <c r="G32" s="48">
        <v>1.75954</v>
      </c>
      <c r="O32" s="1"/>
      <c r="P32" s="1"/>
      <c r="Q32" s="1"/>
      <c r="R32" s="1"/>
      <c r="S32" s="1"/>
      <c r="T32" s="1"/>
    </row>
    <row r="33" spans="1:20" ht="15">
      <c r="A33" s="47">
        <v>2002</v>
      </c>
      <c r="B33" s="48">
        <v>77.3586</v>
      </c>
      <c r="C33" s="48">
        <v>0.51051</v>
      </c>
      <c r="D33" s="48">
        <v>9.0523</v>
      </c>
      <c r="E33" s="48">
        <v>5.83777</v>
      </c>
      <c r="F33" s="48">
        <v>5.4977</v>
      </c>
      <c r="G33" s="48">
        <v>1.74311</v>
      </c>
      <c r="O33" s="1"/>
      <c r="P33" s="1"/>
      <c r="Q33" s="1"/>
      <c r="R33" s="1"/>
      <c r="S33" s="1"/>
      <c r="T33" s="1"/>
    </row>
    <row r="34" spans="1:20" ht="15">
      <c r="A34" s="47">
        <v>2003</v>
      </c>
      <c r="B34" s="48">
        <v>78.6824</v>
      </c>
      <c r="C34" s="48">
        <v>0.39981</v>
      </c>
      <c r="D34" s="48">
        <v>8.7319</v>
      </c>
      <c r="E34" s="48">
        <v>4.92077</v>
      </c>
      <c r="F34" s="48">
        <v>5.8967</v>
      </c>
      <c r="G34" s="48">
        <v>1.36846</v>
      </c>
      <c r="O34" s="1"/>
      <c r="P34" s="1"/>
      <c r="Q34" s="1"/>
      <c r="R34" s="1"/>
      <c r="S34" s="1"/>
      <c r="T34" s="1"/>
    </row>
    <row r="35" spans="1:20" ht="15">
      <c r="A35" s="47">
        <v>2004</v>
      </c>
      <c r="B35" s="48">
        <v>78.7428</v>
      </c>
      <c r="C35" s="48">
        <v>0.5876</v>
      </c>
      <c r="D35" s="48">
        <v>8.9701</v>
      </c>
      <c r="E35" s="48">
        <v>4.75379</v>
      </c>
      <c r="F35" s="48">
        <v>5.6362</v>
      </c>
      <c r="G35" s="48">
        <v>1.30947</v>
      </c>
      <c r="O35" s="1"/>
      <c r="P35" s="1"/>
      <c r="Q35" s="1"/>
      <c r="R35" s="1"/>
      <c r="S35" s="1"/>
      <c r="T35" s="1"/>
    </row>
    <row r="36" spans="1:20" ht="15">
      <c r="A36" s="47">
        <v>2005</v>
      </c>
      <c r="B36" s="48">
        <v>77.4967</v>
      </c>
      <c r="C36" s="48">
        <v>0.77462</v>
      </c>
      <c r="D36" s="48">
        <v>9.1545</v>
      </c>
      <c r="E36" s="48">
        <v>5.08345</v>
      </c>
      <c r="F36" s="48">
        <v>6.1969</v>
      </c>
      <c r="G36" s="48">
        <v>1.29381</v>
      </c>
      <c r="O36" s="1"/>
      <c r="P36" s="1"/>
      <c r="Q36" s="1"/>
      <c r="R36" s="1"/>
      <c r="S36" s="1"/>
      <c r="T36" s="1"/>
    </row>
    <row r="37" spans="1:20" ht="15">
      <c r="A37" s="47">
        <v>2006</v>
      </c>
      <c r="B37" s="48">
        <v>75.6986</v>
      </c>
      <c r="C37" s="48">
        <v>0.46757</v>
      </c>
      <c r="D37" s="48">
        <v>10.0782</v>
      </c>
      <c r="E37" s="48">
        <v>5.19462</v>
      </c>
      <c r="F37" s="48">
        <v>7.1482</v>
      </c>
      <c r="G37" s="48">
        <v>1.41278</v>
      </c>
      <c r="O37" s="1"/>
      <c r="P37" s="1"/>
      <c r="Q37" s="1"/>
      <c r="R37" s="1"/>
      <c r="S37" s="1"/>
      <c r="T37" s="1"/>
    </row>
    <row r="38" spans="1:20" ht="15">
      <c r="A38" s="47">
        <v>2007</v>
      </c>
      <c r="B38" s="48">
        <v>78.8074</v>
      </c>
      <c r="C38" s="48">
        <v>0.51803</v>
      </c>
      <c r="D38" s="48">
        <v>8.5944</v>
      </c>
      <c r="E38" s="48">
        <v>4.72015</v>
      </c>
      <c r="F38" s="48">
        <v>5.7824</v>
      </c>
      <c r="G38" s="48">
        <v>1.57765</v>
      </c>
      <c r="O38" s="1"/>
      <c r="P38" s="1"/>
      <c r="Q38" s="1"/>
      <c r="R38" s="1"/>
      <c r="S38" s="1"/>
      <c r="T38" s="1"/>
    </row>
    <row r="39" spans="1:20" ht="15">
      <c r="A39" s="47">
        <v>2008</v>
      </c>
      <c r="B39" s="48">
        <v>77.9127</v>
      </c>
      <c r="C39" s="48">
        <v>0.47183</v>
      </c>
      <c r="D39" s="48">
        <v>9.2804</v>
      </c>
      <c r="E39" s="48">
        <v>5.66066</v>
      </c>
      <c r="F39" s="48">
        <v>4.7646</v>
      </c>
      <c r="G39" s="48">
        <v>1.9099</v>
      </c>
      <c r="O39" s="1"/>
      <c r="P39" s="1"/>
      <c r="Q39" s="1"/>
      <c r="R39" s="1"/>
      <c r="S39" s="1"/>
      <c r="T39" s="1"/>
    </row>
    <row r="40" spans="1:20" ht="15">
      <c r="A40" s="47">
        <v>2009</v>
      </c>
      <c r="B40" s="48">
        <v>76.8762</v>
      </c>
      <c r="C40" s="48">
        <v>0.49506</v>
      </c>
      <c r="D40" s="48">
        <v>10.0386</v>
      </c>
      <c r="E40" s="48">
        <v>5.21358</v>
      </c>
      <c r="F40" s="48">
        <v>5.3696</v>
      </c>
      <c r="G40" s="48">
        <v>2.0069</v>
      </c>
      <c r="O40" s="1"/>
      <c r="P40" s="1"/>
      <c r="Q40" s="1"/>
      <c r="R40" s="1"/>
      <c r="S40" s="1"/>
      <c r="T40" s="1"/>
    </row>
    <row r="41" spans="1:20" ht="15">
      <c r="A41" s="47">
        <v>2010</v>
      </c>
      <c r="B41" s="48">
        <v>80.204</v>
      </c>
      <c r="C41" s="48">
        <v>0.52476</v>
      </c>
      <c r="D41" s="48">
        <v>7.9072</v>
      </c>
      <c r="E41" s="48">
        <v>5.54413</v>
      </c>
      <c r="F41" s="48">
        <v>4.2599</v>
      </c>
      <c r="G41" s="48">
        <v>1.56003</v>
      </c>
      <c r="O41" s="1"/>
      <c r="P41" s="1"/>
      <c r="Q41" s="1"/>
      <c r="R41" s="1"/>
      <c r="S41" s="1"/>
      <c r="T41" s="1"/>
    </row>
    <row r="42" spans="1:20" ht="15">
      <c r="A42" s="47">
        <v>2011</v>
      </c>
      <c r="B42" s="48">
        <v>79.4314</v>
      </c>
      <c r="C42" s="48">
        <v>0.5529</v>
      </c>
      <c r="D42" s="48">
        <v>9.097</v>
      </c>
      <c r="E42" s="48">
        <v>5.07838</v>
      </c>
      <c r="F42" s="48">
        <v>4.18</v>
      </c>
      <c r="G42" s="48">
        <v>1.66036</v>
      </c>
      <c r="O42" s="1"/>
      <c r="P42" s="1"/>
      <c r="Q42" s="1"/>
      <c r="R42" s="1"/>
      <c r="S42" s="1"/>
      <c r="T42" s="1"/>
    </row>
    <row r="43" spans="1:20" ht="15">
      <c r="A43" s="47">
        <v>2012</v>
      </c>
      <c r="B43" s="48">
        <v>81.4322</v>
      </c>
      <c r="C43" s="48">
        <v>0.60534</v>
      </c>
      <c r="D43" s="48">
        <v>7.7572</v>
      </c>
      <c r="E43" s="48">
        <v>4.52311</v>
      </c>
      <c r="F43" s="48">
        <v>3.8364</v>
      </c>
      <c r="G43" s="48">
        <v>1.84582</v>
      </c>
      <c r="O43" s="1"/>
      <c r="P43" s="1"/>
      <c r="Q43" s="1"/>
      <c r="R43" s="1"/>
      <c r="S43" s="1"/>
      <c r="T43" s="1"/>
    </row>
    <row r="44" spans="1:20" ht="15">
      <c r="A44" s="47">
        <v>2013</v>
      </c>
      <c r="B44" s="48">
        <v>79.4311</v>
      </c>
      <c r="C44" s="48">
        <v>0.68312</v>
      </c>
      <c r="D44" s="48">
        <v>8.1697</v>
      </c>
      <c r="E44" s="48">
        <v>5.54562</v>
      </c>
      <c r="F44" s="48">
        <v>4.2731</v>
      </c>
      <c r="G44" s="48">
        <v>1.8973</v>
      </c>
      <c r="O44" s="1"/>
      <c r="P44" s="1"/>
      <c r="Q44" s="1"/>
      <c r="R44" s="1"/>
      <c r="S44" s="1"/>
      <c r="T44" s="1"/>
    </row>
    <row r="45" spans="1:20" ht="17.25">
      <c r="A45" s="183" t="s">
        <v>837</v>
      </c>
      <c r="B45" s="183"/>
      <c r="C45" s="183"/>
      <c r="D45" s="183"/>
      <c r="E45" s="183"/>
      <c r="F45" s="183"/>
      <c r="G45" s="183"/>
      <c r="O45" s="1"/>
      <c r="P45" s="1"/>
      <c r="Q45" s="1"/>
      <c r="R45" s="1"/>
      <c r="S45" s="1"/>
      <c r="T45" s="1"/>
    </row>
    <row r="46" spans="1:20" ht="15">
      <c r="A46" s="47">
        <v>2014</v>
      </c>
      <c r="B46" s="48">
        <v>78.3133</v>
      </c>
      <c r="C46" s="48">
        <v>1.01697</v>
      </c>
      <c r="D46" s="48">
        <v>10.774</v>
      </c>
      <c r="E46" s="48">
        <v>4.25215</v>
      </c>
      <c r="F46" s="48">
        <v>3.6178</v>
      </c>
      <c r="G46" s="48">
        <v>2.02578</v>
      </c>
      <c r="O46" s="1"/>
      <c r="P46" s="1"/>
      <c r="Q46" s="1"/>
      <c r="R46" s="1"/>
      <c r="S46" s="1"/>
      <c r="T46" s="1"/>
    </row>
    <row r="47" spans="1:20" ht="15">
      <c r="A47" s="51">
        <v>2015</v>
      </c>
      <c r="B47" s="52">
        <v>79.0328</v>
      </c>
      <c r="C47" s="52">
        <v>0.63176</v>
      </c>
      <c r="D47" s="52">
        <v>10.618</v>
      </c>
      <c r="E47" s="52">
        <v>4.24166</v>
      </c>
      <c r="F47" s="52">
        <v>3.7258</v>
      </c>
      <c r="G47" s="52">
        <v>1.74998</v>
      </c>
      <c r="O47" s="1"/>
      <c r="P47" s="1"/>
      <c r="Q47" s="1"/>
      <c r="R47" s="1"/>
      <c r="S47" s="1"/>
      <c r="T47" s="1"/>
    </row>
    <row r="48" spans="1:8" ht="48" customHeight="1">
      <c r="A48" s="175" t="s">
        <v>859</v>
      </c>
      <c r="B48" s="175"/>
      <c r="C48" s="175"/>
      <c r="D48" s="175"/>
      <c r="E48" s="175"/>
      <c r="F48" s="175"/>
      <c r="G48" s="175"/>
      <c r="H48" s="151"/>
    </row>
    <row r="49" spans="1:8" s="54" customFormat="1" ht="31.5" customHeight="1">
      <c r="A49" s="177" t="s">
        <v>835</v>
      </c>
      <c r="B49" s="177"/>
      <c r="C49" s="177"/>
      <c r="D49" s="177"/>
      <c r="E49" s="177"/>
      <c r="F49" s="177"/>
      <c r="G49" s="177"/>
      <c r="H49" s="148"/>
    </row>
    <row r="50" spans="1:8" s="54" customFormat="1" ht="49.5" customHeight="1">
      <c r="A50" s="178" t="s">
        <v>838</v>
      </c>
      <c r="B50" s="178"/>
      <c r="C50" s="178"/>
      <c r="D50" s="178"/>
      <c r="E50" s="178"/>
      <c r="F50" s="178"/>
      <c r="G50" s="178"/>
      <c r="H50" s="148"/>
    </row>
    <row r="51" spans="1:8" ht="15" customHeight="1">
      <c r="A51" s="179" t="s">
        <v>836</v>
      </c>
      <c r="B51" s="179"/>
      <c r="C51" s="179"/>
      <c r="D51" s="179"/>
      <c r="E51" s="179"/>
      <c r="F51" s="179"/>
      <c r="G51" s="179"/>
      <c r="H51" s="149"/>
    </row>
    <row r="52" spans="1:8" ht="49.5" customHeight="1">
      <c r="A52" s="177" t="s">
        <v>867</v>
      </c>
      <c r="B52" s="177"/>
      <c r="C52" s="177"/>
      <c r="D52" s="177"/>
      <c r="E52" s="177"/>
      <c r="F52" s="177"/>
      <c r="G52" s="177"/>
      <c r="H52" s="147"/>
    </row>
    <row r="53" spans="1:8" ht="15" customHeight="1">
      <c r="A53" s="160" t="s">
        <v>173</v>
      </c>
      <c r="B53" s="160"/>
      <c r="C53" s="160"/>
      <c r="D53" s="160"/>
      <c r="E53" s="160"/>
      <c r="F53" s="160"/>
      <c r="G53" s="160"/>
      <c r="H53" s="149"/>
    </row>
  </sheetData>
  <sheetProtection/>
  <mergeCells count="9">
    <mergeCell ref="A52:G52"/>
    <mergeCell ref="A53:G53"/>
    <mergeCell ref="A51:G51"/>
    <mergeCell ref="A3:G3"/>
    <mergeCell ref="B4:G4"/>
    <mergeCell ref="A48:G48"/>
    <mergeCell ref="A49:G49"/>
    <mergeCell ref="A50:G50"/>
    <mergeCell ref="A45:G45"/>
  </mergeCells>
  <printOptions/>
  <pageMargins left="0.75" right="0.75" top="1" bottom="1" header="0.3" footer="0.3"/>
  <pageSetup fitToHeight="1" fitToWidth="1" horizontalDpi="600" verticalDpi="600" orientation="portrait" scale="75"/>
</worksheet>
</file>

<file path=xl/worksheets/sheet8.xml><?xml version="1.0" encoding="utf-8"?>
<worksheet xmlns="http://schemas.openxmlformats.org/spreadsheetml/2006/main" xmlns:r="http://schemas.openxmlformats.org/officeDocument/2006/relationships">
  <sheetPr>
    <pageSetUpPr fitToPage="1"/>
  </sheetPr>
  <dimension ref="A1:U53"/>
  <sheetViews>
    <sheetView zoomScaleSheetLayoutView="100" zoomScalePageLayoutView="0" workbookViewId="0" topLeftCell="A1">
      <selection activeCell="A1" sqref="A1"/>
    </sheetView>
  </sheetViews>
  <sheetFormatPr defaultColWidth="8.421875" defaultRowHeight="15"/>
  <cols>
    <col min="1" max="1" width="7.8515625" style="30" customWidth="1"/>
    <col min="2" max="2" width="16.421875" style="30" bestFit="1" customWidth="1"/>
    <col min="3" max="3" width="16.00390625" style="30" bestFit="1" customWidth="1"/>
    <col min="4" max="4" width="15.00390625" style="30" bestFit="1" customWidth="1"/>
    <col min="5" max="5" width="13.28125" style="30" bestFit="1" customWidth="1"/>
    <col min="6" max="6" width="12.8515625" style="30" bestFit="1" customWidth="1"/>
    <col min="7" max="7" width="12.00390625" style="30" bestFit="1" customWidth="1"/>
    <col min="8" max="14" width="8.421875" style="30" customWidth="1"/>
    <col min="15" max="20" width="10.00390625" style="30" bestFit="1" customWidth="1"/>
    <col min="21" max="16384" width="8.421875" style="30" customWidth="1"/>
  </cols>
  <sheetData>
    <row r="1" ht="15">
      <c r="A1" s="2" t="s">
        <v>33</v>
      </c>
    </row>
    <row r="2" ht="15">
      <c r="A2" s="2" t="s">
        <v>189</v>
      </c>
    </row>
    <row r="3" spans="1:7" ht="15">
      <c r="A3" s="181" t="s">
        <v>128</v>
      </c>
      <c r="B3" s="181"/>
      <c r="C3" s="181"/>
      <c r="D3" s="181"/>
      <c r="E3" s="181"/>
      <c r="F3" s="181"/>
      <c r="G3" s="181"/>
    </row>
    <row r="4" spans="1:7" ht="15">
      <c r="A4" s="43"/>
      <c r="B4" s="172" t="s">
        <v>167</v>
      </c>
      <c r="C4" s="172"/>
      <c r="D4" s="172"/>
      <c r="E4" s="172"/>
      <c r="F4" s="172"/>
      <c r="G4" s="182"/>
    </row>
    <row r="5" spans="1:7" s="42" customFormat="1" ht="32.25">
      <c r="A5" s="44" t="s">
        <v>0</v>
      </c>
      <c r="B5" s="114" t="s">
        <v>2</v>
      </c>
      <c r="C5" s="114" t="s">
        <v>3</v>
      </c>
      <c r="D5" s="144" t="s">
        <v>839</v>
      </c>
      <c r="E5" s="145" t="s">
        <v>840</v>
      </c>
      <c r="F5" s="144" t="s">
        <v>841</v>
      </c>
      <c r="G5" s="114" t="s">
        <v>4</v>
      </c>
    </row>
    <row r="6" spans="1:21" ht="15">
      <c r="A6" s="45">
        <v>1975</v>
      </c>
      <c r="B6" s="23">
        <f>56.8654/100</f>
        <v>0.568654</v>
      </c>
      <c r="C6" s="23">
        <f>1.42301/100</f>
        <v>0.0142301</v>
      </c>
      <c r="D6" s="23">
        <f>10.8217/100</f>
        <v>0.108217</v>
      </c>
      <c r="E6" s="23">
        <f>11.0991/100</f>
        <v>0.110991</v>
      </c>
      <c r="F6" s="23">
        <f>15.7895/100</f>
        <v>0.157895</v>
      </c>
      <c r="G6" s="23">
        <f>4.00137/100</f>
        <v>0.0400137</v>
      </c>
      <c r="O6" s="1"/>
      <c r="P6" s="1"/>
      <c r="Q6" s="1"/>
      <c r="R6" s="1"/>
      <c r="S6" s="1"/>
      <c r="T6" s="1"/>
      <c r="U6" s="46"/>
    </row>
    <row r="7" spans="1:20" ht="15">
      <c r="A7" s="47">
        <v>1976</v>
      </c>
      <c r="B7" s="48">
        <v>55.7098</v>
      </c>
      <c r="C7" s="48">
        <v>1.11895</v>
      </c>
      <c r="D7" s="48">
        <v>10.8664</v>
      </c>
      <c r="E7" s="48">
        <v>10.8128</v>
      </c>
      <c r="F7" s="48">
        <v>16.7219</v>
      </c>
      <c r="G7" s="48">
        <v>4.77018</v>
      </c>
      <c r="O7" s="1"/>
      <c r="P7" s="1"/>
      <c r="Q7" s="1"/>
      <c r="R7" s="1"/>
      <c r="S7" s="1"/>
      <c r="T7" s="1"/>
    </row>
    <row r="8" spans="1:20" ht="15">
      <c r="A8" s="47">
        <v>1977</v>
      </c>
      <c r="B8" s="48">
        <v>56.6716</v>
      </c>
      <c r="C8" s="48">
        <v>1.03503</v>
      </c>
      <c r="D8" s="48">
        <v>10.9652</v>
      </c>
      <c r="E8" s="48">
        <v>10.1565</v>
      </c>
      <c r="F8" s="48">
        <v>17.02</v>
      </c>
      <c r="G8" s="48">
        <v>4.1517</v>
      </c>
      <c r="O8" s="1"/>
      <c r="P8" s="1"/>
      <c r="Q8" s="1"/>
      <c r="R8" s="1"/>
      <c r="S8" s="1"/>
      <c r="T8" s="1"/>
    </row>
    <row r="9" spans="1:20" ht="15">
      <c r="A9" s="47">
        <v>1978</v>
      </c>
      <c r="B9" s="48">
        <v>55.7504</v>
      </c>
      <c r="C9" s="48">
        <v>0.68623</v>
      </c>
      <c r="D9" s="48">
        <v>11.564</v>
      </c>
      <c r="E9" s="48">
        <v>10.3245</v>
      </c>
      <c r="F9" s="48">
        <v>16.6605</v>
      </c>
      <c r="G9" s="48">
        <v>5.01437</v>
      </c>
      <c r="O9" s="1"/>
      <c r="P9" s="1"/>
      <c r="Q9" s="1"/>
      <c r="R9" s="1"/>
      <c r="S9" s="1"/>
      <c r="T9" s="1"/>
    </row>
    <row r="10" spans="1:20" ht="15">
      <c r="A10" s="47">
        <v>1979</v>
      </c>
      <c r="B10" s="48">
        <v>54.8078</v>
      </c>
      <c r="C10" s="48">
        <v>0.74584</v>
      </c>
      <c r="D10" s="48">
        <v>11.1766</v>
      </c>
      <c r="E10" s="48">
        <v>10.2219</v>
      </c>
      <c r="F10" s="48">
        <v>19.4416</v>
      </c>
      <c r="G10" s="48">
        <v>3.60615</v>
      </c>
      <c r="O10" s="1"/>
      <c r="P10" s="1"/>
      <c r="Q10" s="1"/>
      <c r="R10" s="1"/>
      <c r="S10" s="1"/>
      <c r="T10" s="1"/>
    </row>
    <row r="11" spans="1:20" ht="15">
      <c r="A11" s="47">
        <v>1980</v>
      </c>
      <c r="B11" s="48">
        <v>54.7331</v>
      </c>
      <c r="C11" s="48">
        <v>0.45366</v>
      </c>
      <c r="D11" s="48">
        <v>11.9559</v>
      </c>
      <c r="E11" s="48">
        <v>11.0317</v>
      </c>
      <c r="F11" s="48">
        <v>19.3648</v>
      </c>
      <c r="G11" s="48">
        <v>2.46077</v>
      </c>
      <c r="O11" s="1"/>
      <c r="P11" s="1"/>
      <c r="Q11" s="1"/>
      <c r="R11" s="1"/>
      <c r="S11" s="1"/>
      <c r="T11" s="1"/>
    </row>
    <row r="12" spans="1:20" ht="15">
      <c r="A12" s="47">
        <v>1981</v>
      </c>
      <c r="B12" s="48">
        <v>54.7857</v>
      </c>
      <c r="C12" s="48">
        <v>0.21031</v>
      </c>
      <c r="D12" s="48">
        <v>11.0603</v>
      </c>
      <c r="E12" s="48">
        <v>10.5556</v>
      </c>
      <c r="F12" s="48">
        <v>20.664</v>
      </c>
      <c r="G12" s="48">
        <v>2.72409</v>
      </c>
      <c r="O12" s="1"/>
      <c r="P12" s="1"/>
      <c r="Q12" s="1"/>
      <c r="R12" s="1"/>
      <c r="S12" s="1"/>
      <c r="T12" s="1"/>
    </row>
    <row r="13" spans="1:20" ht="15">
      <c r="A13" s="47">
        <v>1982</v>
      </c>
      <c r="B13" s="48">
        <v>54.5754</v>
      </c>
      <c r="C13" s="48">
        <v>0.29733</v>
      </c>
      <c r="D13" s="48">
        <v>9.4982</v>
      </c>
      <c r="E13" s="48">
        <v>10.3552</v>
      </c>
      <c r="F13" s="48">
        <v>22.7627</v>
      </c>
      <c r="G13" s="48">
        <v>2.51118</v>
      </c>
      <c r="O13" s="1"/>
      <c r="P13" s="1"/>
      <c r="Q13" s="1"/>
      <c r="R13" s="1"/>
      <c r="S13" s="1"/>
      <c r="T13" s="1"/>
    </row>
    <row r="14" spans="1:20" ht="15">
      <c r="A14" s="47">
        <v>1983</v>
      </c>
      <c r="B14" s="48">
        <v>53.2022</v>
      </c>
      <c r="C14" s="48">
        <v>0.26288</v>
      </c>
      <c r="D14" s="48">
        <v>11.2641</v>
      </c>
      <c r="E14" s="48">
        <v>10.3097</v>
      </c>
      <c r="F14" s="48">
        <v>22.5908</v>
      </c>
      <c r="G14" s="48">
        <v>2.37029</v>
      </c>
      <c r="O14" s="1"/>
      <c r="P14" s="1"/>
      <c r="Q14" s="1"/>
      <c r="R14" s="1"/>
      <c r="S14" s="1"/>
      <c r="T14" s="1"/>
    </row>
    <row r="15" spans="1:20" ht="15">
      <c r="A15" s="47">
        <v>1984</v>
      </c>
      <c r="B15" s="48">
        <v>50.3387</v>
      </c>
      <c r="C15" s="48">
        <v>0.13113</v>
      </c>
      <c r="D15" s="48">
        <v>10.4774</v>
      </c>
      <c r="E15" s="48">
        <v>10.8672</v>
      </c>
      <c r="F15" s="48">
        <v>25.8443</v>
      </c>
      <c r="G15" s="48">
        <v>2.34121</v>
      </c>
      <c r="O15" s="1"/>
      <c r="P15" s="1"/>
      <c r="Q15" s="1"/>
      <c r="R15" s="1"/>
      <c r="S15" s="1"/>
      <c r="T15" s="1"/>
    </row>
    <row r="16" spans="1:20" ht="15">
      <c r="A16" s="47">
        <v>1985</v>
      </c>
      <c r="B16" s="48">
        <v>50.4675</v>
      </c>
      <c r="C16" s="48">
        <v>0.16208</v>
      </c>
      <c r="D16" s="48">
        <v>11.8652</v>
      </c>
      <c r="E16" s="48">
        <v>11.1698</v>
      </c>
      <c r="F16" s="48">
        <v>24.1966</v>
      </c>
      <c r="G16" s="48">
        <v>2.13887</v>
      </c>
      <c r="O16" s="1"/>
      <c r="P16" s="1"/>
      <c r="Q16" s="1"/>
      <c r="R16" s="1"/>
      <c r="S16" s="1"/>
      <c r="T16" s="1"/>
    </row>
    <row r="17" spans="1:20" ht="15">
      <c r="A17" s="47">
        <v>1986</v>
      </c>
      <c r="B17" s="48">
        <v>50.787</v>
      </c>
      <c r="C17" s="48">
        <v>0.27026</v>
      </c>
      <c r="D17" s="48">
        <v>12.8459</v>
      </c>
      <c r="E17" s="48">
        <v>10.9322</v>
      </c>
      <c r="F17" s="48">
        <v>22.6641</v>
      </c>
      <c r="G17" s="48">
        <v>2.50051</v>
      </c>
      <c r="O17" s="1"/>
      <c r="P17" s="1"/>
      <c r="Q17" s="1"/>
      <c r="R17" s="1"/>
      <c r="S17" s="1"/>
      <c r="T17" s="1"/>
    </row>
    <row r="18" spans="1:20" ht="15">
      <c r="A18" s="47">
        <v>1987</v>
      </c>
      <c r="B18" s="48">
        <v>50.2127</v>
      </c>
      <c r="C18" s="48">
        <v>0.26104</v>
      </c>
      <c r="D18" s="48">
        <v>12.7483</v>
      </c>
      <c r="E18" s="48">
        <v>11.4082</v>
      </c>
      <c r="F18" s="48">
        <v>22.763</v>
      </c>
      <c r="G18" s="48">
        <v>2.6069</v>
      </c>
      <c r="O18" s="1"/>
      <c r="P18" s="1"/>
      <c r="Q18" s="1"/>
      <c r="R18" s="1"/>
      <c r="S18" s="1"/>
      <c r="T18" s="1"/>
    </row>
    <row r="19" spans="1:20" ht="15">
      <c r="A19" s="47">
        <v>1988</v>
      </c>
      <c r="B19" s="48">
        <v>49.5378</v>
      </c>
      <c r="C19" s="48">
        <v>0.35899</v>
      </c>
      <c r="D19" s="48">
        <v>13.1363</v>
      </c>
      <c r="E19" s="48">
        <v>10.8793</v>
      </c>
      <c r="F19" s="48">
        <v>23.2123</v>
      </c>
      <c r="G19" s="48">
        <v>2.87534</v>
      </c>
      <c r="O19" s="1"/>
      <c r="P19" s="1"/>
      <c r="Q19" s="1"/>
      <c r="R19" s="1"/>
      <c r="S19" s="1"/>
      <c r="T19" s="1"/>
    </row>
    <row r="20" spans="1:20" ht="15">
      <c r="A20" s="47">
        <v>1989</v>
      </c>
      <c r="B20" s="48">
        <v>49.7801</v>
      </c>
      <c r="C20" s="48">
        <v>0.09644</v>
      </c>
      <c r="D20" s="48">
        <v>13.0678</v>
      </c>
      <c r="E20" s="48">
        <v>11.0575</v>
      </c>
      <c r="F20" s="48">
        <v>23.7178</v>
      </c>
      <c r="G20" s="48">
        <v>2.28036</v>
      </c>
      <c r="O20" s="1"/>
      <c r="P20" s="1"/>
      <c r="Q20" s="1"/>
      <c r="R20" s="1"/>
      <c r="S20" s="1"/>
      <c r="T20" s="1"/>
    </row>
    <row r="21" spans="1:20" ht="15">
      <c r="A21" s="47">
        <v>1990</v>
      </c>
      <c r="B21" s="48">
        <v>48.0714</v>
      </c>
      <c r="C21" s="48">
        <v>0.25214</v>
      </c>
      <c r="D21" s="48">
        <v>13.3441</v>
      </c>
      <c r="E21" s="48">
        <v>13.0629</v>
      </c>
      <c r="F21" s="48">
        <v>22.9796</v>
      </c>
      <c r="G21" s="48">
        <v>2.28994</v>
      </c>
      <c r="O21" s="1"/>
      <c r="P21" s="1"/>
      <c r="Q21" s="1"/>
      <c r="R21" s="1"/>
      <c r="S21" s="1"/>
      <c r="T21" s="1"/>
    </row>
    <row r="22" spans="1:20" ht="15">
      <c r="A22" s="47">
        <v>1991</v>
      </c>
      <c r="B22" s="48">
        <v>50.081</v>
      </c>
      <c r="C22" s="48">
        <v>0.26396</v>
      </c>
      <c r="D22" s="48">
        <v>14.5654</v>
      </c>
      <c r="E22" s="48">
        <v>13.0546</v>
      </c>
      <c r="F22" s="48">
        <v>19.2509</v>
      </c>
      <c r="G22" s="48">
        <v>2.78424</v>
      </c>
      <c r="O22" s="1"/>
      <c r="P22" s="1"/>
      <c r="Q22" s="1"/>
      <c r="R22" s="1"/>
      <c r="S22" s="1"/>
      <c r="T22" s="1"/>
    </row>
    <row r="23" spans="1:20" ht="15">
      <c r="A23" s="47">
        <v>1992</v>
      </c>
      <c r="B23" s="48">
        <v>52.7224</v>
      </c>
      <c r="C23" s="48">
        <v>0.13665</v>
      </c>
      <c r="D23" s="48">
        <v>15.1993</v>
      </c>
      <c r="E23" s="48">
        <v>12.4764</v>
      </c>
      <c r="F23" s="48">
        <v>16.5791</v>
      </c>
      <c r="G23" s="48">
        <v>2.88609</v>
      </c>
      <c r="O23" s="1"/>
      <c r="P23" s="1"/>
      <c r="Q23" s="1"/>
      <c r="R23" s="1"/>
      <c r="S23" s="1"/>
      <c r="T23" s="1"/>
    </row>
    <row r="24" spans="1:20" ht="15">
      <c r="A24" s="47">
        <v>1993</v>
      </c>
      <c r="B24" s="48">
        <v>53.8668</v>
      </c>
      <c r="C24" s="48">
        <v>0.38728</v>
      </c>
      <c r="D24" s="48">
        <v>16.118</v>
      </c>
      <c r="E24" s="48">
        <v>12.1499</v>
      </c>
      <c r="F24" s="48">
        <v>14.4736</v>
      </c>
      <c r="G24" s="48">
        <v>3.00446</v>
      </c>
      <c r="O24" s="1"/>
      <c r="P24" s="1"/>
      <c r="Q24" s="1"/>
      <c r="R24" s="1"/>
      <c r="S24" s="1"/>
      <c r="T24" s="1"/>
    </row>
    <row r="25" spans="1:20" ht="15">
      <c r="A25" s="47">
        <v>1994</v>
      </c>
      <c r="B25" s="48">
        <v>56.3792</v>
      </c>
      <c r="C25" s="48">
        <v>0.45879</v>
      </c>
      <c r="D25" s="48">
        <v>14.8352</v>
      </c>
      <c r="E25" s="48">
        <v>10.9437</v>
      </c>
      <c r="F25" s="48">
        <v>14.565</v>
      </c>
      <c r="G25" s="48">
        <v>2.8181</v>
      </c>
      <c r="O25" s="1"/>
      <c r="P25" s="1"/>
      <c r="Q25" s="1"/>
      <c r="R25" s="1"/>
      <c r="S25" s="1"/>
      <c r="T25" s="1"/>
    </row>
    <row r="26" spans="1:20" ht="15">
      <c r="A26" s="47">
        <v>1995</v>
      </c>
      <c r="B26" s="48">
        <v>54.622</v>
      </c>
      <c r="C26" s="48">
        <v>0.29845</v>
      </c>
      <c r="D26" s="48">
        <v>15.1131</v>
      </c>
      <c r="E26" s="48">
        <v>11.0457</v>
      </c>
      <c r="F26" s="48">
        <v>16.1406</v>
      </c>
      <c r="G26" s="48">
        <v>2.78026</v>
      </c>
      <c r="O26" s="1"/>
      <c r="P26" s="1"/>
      <c r="Q26" s="1"/>
      <c r="R26" s="1"/>
      <c r="S26" s="1"/>
      <c r="T26" s="1"/>
    </row>
    <row r="27" spans="1:20" ht="15">
      <c r="A27" s="47">
        <v>1996</v>
      </c>
      <c r="B27" s="48">
        <v>56.2859</v>
      </c>
      <c r="C27" s="48">
        <v>0.2458</v>
      </c>
      <c r="D27" s="48">
        <v>15.7221</v>
      </c>
      <c r="E27" s="48">
        <v>11.0185</v>
      </c>
      <c r="F27" s="48">
        <v>14.1721</v>
      </c>
      <c r="G27" s="48">
        <v>2.55561</v>
      </c>
      <c r="O27" s="1"/>
      <c r="P27" s="1"/>
      <c r="Q27" s="1"/>
      <c r="R27" s="1"/>
      <c r="S27" s="1"/>
      <c r="T27" s="1"/>
    </row>
    <row r="28" spans="1:20" ht="15">
      <c r="A28" s="47">
        <v>1997</v>
      </c>
      <c r="B28" s="48">
        <v>54.2941</v>
      </c>
      <c r="C28" s="48">
        <v>0.42187</v>
      </c>
      <c r="D28" s="48">
        <v>16.7152</v>
      </c>
      <c r="E28" s="48">
        <v>10.9747</v>
      </c>
      <c r="F28" s="48">
        <v>14.5657</v>
      </c>
      <c r="G28" s="48">
        <v>3.0283</v>
      </c>
      <c r="O28" s="1"/>
      <c r="P28" s="1"/>
      <c r="Q28" s="1"/>
      <c r="R28" s="1"/>
      <c r="S28" s="1"/>
      <c r="T28" s="1"/>
    </row>
    <row r="29" spans="1:20" ht="15">
      <c r="A29" s="47">
        <v>1998</v>
      </c>
      <c r="B29" s="48">
        <v>52.6691</v>
      </c>
      <c r="C29" s="48">
        <v>0.27961</v>
      </c>
      <c r="D29" s="48">
        <v>15.4661</v>
      </c>
      <c r="E29" s="48">
        <v>12.4965</v>
      </c>
      <c r="F29" s="48">
        <v>15.7795</v>
      </c>
      <c r="G29" s="48">
        <v>3.30912</v>
      </c>
      <c r="O29" s="1"/>
      <c r="P29" s="1"/>
      <c r="Q29" s="1"/>
      <c r="R29" s="1"/>
      <c r="S29" s="1"/>
      <c r="T29" s="1"/>
    </row>
    <row r="30" spans="1:20" ht="15">
      <c r="A30" s="47">
        <v>1999</v>
      </c>
      <c r="B30" s="48">
        <v>53.557</v>
      </c>
      <c r="C30" s="48">
        <v>0.38909</v>
      </c>
      <c r="D30" s="48">
        <v>16.3412</v>
      </c>
      <c r="E30" s="48">
        <v>11.849</v>
      </c>
      <c r="F30" s="48">
        <v>15.339</v>
      </c>
      <c r="G30" s="48">
        <v>2.52481</v>
      </c>
      <c r="O30" s="1"/>
      <c r="P30" s="1"/>
      <c r="Q30" s="1"/>
      <c r="R30" s="1"/>
      <c r="S30" s="1"/>
      <c r="T30" s="1"/>
    </row>
    <row r="31" spans="1:20" ht="15">
      <c r="A31" s="47">
        <v>2000</v>
      </c>
      <c r="B31" s="48">
        <v>55.5162</v>
      </c>
      <c r="C31" s="48">
        <v>0.23303</v>
      </c>
      <c r="D31" s="48">
        <v>17.4738</v>
      </c>
      <c r="E31" s="48">
        <v>10.2195</v>
      </c>
      <c r="F31" s="48">
        <v>13.6341</v>
      </c>
      <c r="G31" s="48">
        <v>2.92344</v>
      </c>
      <c r="O31" s="1"/>
      <c r="P31" s="1"/>
      <c r="Q31" s="1"/>
      <c r="R31" s="1"/>
      <c r="S31" s="1"/>
      <c r="T31" s="1"/>
    </row>
    <row r="32" spans="1:20" ht="15">
      <c r="A32" s="47">
        <v>2001</v>
      </c>
      <c r="B32" s="48">
        <v>56.9452</v>
      </c>
      <c r="C32" s="48">
        <v>0.34691</v>
      </c>
      <c r="D32" s="48">
        <v>16.2721</v>
      </c>
      <c r="E32" s="48">
        <v>10.3102</v>
      </c>
      <c r="F32" s="48">
        <v>12.9122</v>
      </c>
      <c r="G32" s="48">
        <v>3.21342</v>
      </c>
      <c r="O32" s="1"/>
      <c r="P32" s="1"/>
      <c r="Q32" s="1"/>
      <c r="R32" s="1"/>
      <c r="S32" s="1"/>
      <c r="T32" s="1"/>
    </row>
    <row r="33" spans="1:20" ht="15">
      <c r="A33" s="47">
        <v>2002</v>
      </c>
      <c r="B33" s="48">
        <v>59.5762</v>
      </c>
      <c r="C33" s="48">
        <v>0.42224</v>
      </c>
      <c r="D33" s="48">
        <v>16.3426</v>
      </c>
      <c r="E33" s="48">
        <v>10.1503</v>
      </c>
      <c r="F33" s="48">
        <v>10.4484</v>
      </c>
      <c r="G33" s="48">
        <v>3.06025</v>
      </c>
      <c r="O33" s="1"/>
      <c r="P33" s="1"/>
      <c r="Q33" s="1"/>
      <c r="R33" s="1"/>
      <c r="S33" s="1"/>
      <c r="T33" s="1"/>
    </row>
    <row r="34" spans="1:20" ht="15">
      <c r="A34" s="47">
        <v>2003</v>
      </c>
      <c r="B34" s="48">
        <v>58.5219</v>
      </c>
      <c r="C34" s="48">
        <v>0.40837</v>
      </c>
      <c r="D34" s="48">
        <v>17.4534</v>
      </c>
      <c r="E34" s="48">
        <v>11.9322</v>
      </c>
      <c r="F34" s="48">
        <v>8.9842</v>
      </c>
      <c r="G34" s="48">
        <v>2.70004</v>
      </c>
      <c r="O34" s="1"/>
      <c r="P34" s="1"/>
      <c r="Q34" s="1"/>
      <c r="R34" s="1"/>
      <c r="S34" s="1"/>
      <c r="T34" s="1"/>
    </row>
    <row r="35" spans="1:20" ht="15">
      <c r="A35" s="47">
        <v>2004</v>
      </c>
      <c r="B35" s="48">
        <v>59.0127</v>
      </c>
      <c r="C35" s="48">
        <v>0.35953</v>
      </c>
      <c r="D35" s="48">
        <v>16.6526</v>
      </c>
      <c r="E35" s="48">
        <v>11.8604</v>
      </c>
      <c r="F35" s="48">
        <v>9.483</v>
      </c>
      <c r="G35" s="48">
        <v>2.63185</v>
      </c>
      <c r="O35" s="1"/>
      <c r="P35" s="1"/>
      <c r="Q35" s="1"/>
      <c r="R35" s="1"/>
      <c r="S35" s="1"/>
      <c r="T35" s="1"/>
    </row>
    <row r="36" spans="1:20" ht="15">
      <c r="A36" s="47">
        <v>2005</v>
      </c>
      <c r="B36" s="48">
        <v>57.4164</v>
      </c>
      <c r="C36" s="48">
        <v>0.42161</v>
      </c>
      <c r="D36" s="48">
        <v>17.1883</v>
      </c>
      <c r="E36" s="48">
        <v>12.8303</v>
      </c>
      <c r="F36" s="48">
        <v>9.7939</v>
      </c>
      <c r="G36" s="48">
        <v>2.34953</v>
      </c>
      <c r="O36" s="1"/>
      <c r="P36" s="1"/>
      <c r="Q36" s="1"/>
      <c r="R36" s="1"/>
      <c r="S36" s="1"/>
      <c r="T36" s="1"/>
    </row>
    <row r="37" spans="1:20" ht="15">
      <c r="A37" s="47">
        <v>2006</v>
      </c>
      <c r="B37" s="48">
        <v>57.182</v>
      </c>
      <c r="C37" s="48">
        <v>0.30881</v>
      </c>
      <c r="D37" s="48">
        <v>16.9549</v>
      </c>
      <c r="E37" s="48">
        <v>11.0359</v>
      </c>
      <c r="F37" s="48">
        <v>11.7596</v>
      </c>
      <c r="G37" s="48">
        <v>2.75888</v>
      </c>
      <c r="O37" s="1"/>
      <c r="P37" s="1"/>
      <c r="Q37" s="1"/>
      <c r="R37" s="1"/>
      <c r="S37" s="1"/>
      <c r="T37" s="1"/>
    </row>
    <row r="38" spans="1:20" ht="15">
      <c r="A38" s="47">
        <v>2007</v>
      </c>
      <c r="B38" s="48">
        <v>59.3436</v>
      </c>
      <c r="C38" s="48">
        <v>0.17808</v>
      </c>
      <c r="D38" s="48">
        <v>17.2308</v>
      </c>
      <c r="E38" s="48">
        <v>10.6766</v>
      </c>
      <c r="F38" s="48">
        <v>9.6372</v>
      </c>
      <c r="G38" s="48">
        <v>2.93373</v>
      </c>
      <c r="O38" s="1"/>
      <c r="P38" s="1"/>
      <c r="Q38" s="1"/>
      <c r="R38" s="1"/>
      <c r="S38" s="1"/>
      <c r="T38" s="1"/>
    </row>
    <row r="39" spans="1:20" ht="15">
      <c r="A39" s="47">
        <v>2008</v>
      </c>
      <c r="B39" s="48">
        <v>58.4463</v>
      </c>
      <c r="C39" s="48">
        <v>0.26503</v>
      </c>
      <c r="D39" s="48">
        <v>17.462</v>
      </c>
      <c r="E39" s="48">
        <v>11.8763</v>
      </c>
      <c r="F39" s="48">
        <v>8.8304</v>
      </c>
      <c r="G39" s="48">
        <v>3.12003</v>
      </c>
      <c r="O39" s="1"/>
      <c r="P39" s="1"/>
      <c r="Q39" s="1"/>
      <c r="R39" s="1"/>
      <c r="S39" s="1"/>
      <c r="T39" s="1"/>
    </row>
    <row r="40" spans="1:20" ht="15">
      <c r="A40" s="47">
        <v>2009</v>
      </c>
      <c r="B40" s="48">
        <v>59.6476</v>
      </c>
      <c r="C40" s="48">
        <v>0.32521</v>
      </c>
      <c r="D40" s="48">
        <v>17.839</v>
      </c>
      <c r="E40" s="48">
        <v>11.4224</v>
      </c>
      <c r="F40" s="48">
        <v>7.9975</v>
      </c>
      <c r="G40" s="48">
        <v>2.76828</v>
      </c>
      <c r="O40" s="1"/>
      <c r="P40" s="1"/>
      <c r="Q40" s="1"/>
      <c r="R40" s="1"/>
      <c r="S40" s="1"/>
      <c r="T40" s="1"/>
    </row>
    <row r="41" spans="1:20" ht="15">
      <c r="A41" s="47">
        <v>2010</v>
      </c>
      <c r="B41" s="48">
        <v>59.9677</v>
      </c>
      <c r="C41" s="48">
        <v>0.26745</v>
      </c>
      <c r="D41" s="48">
        <v>15.9757</v>
      </c>
      <c r="E41" s="48">
        <v>13.295</v>
      </c>
      <c r="F41" s="48">
        <v>7.4799</v>
      </c>
      <c r="G41" s="48">
        <v>3.01418</v>
      </c>
      <c r="O41" s="1"/>
      <c r="P41" s="1"/>
      <c r="Q41" s="1"/>
      <c r="R41" s="1"/>
      <c r="S41" s="1"/>
      <c r="T41" s="1"/>
    </row>
    <row r="42" spans="1:20" ht="15">
      <c r="A42" s="47">
        <v>2011</v>
      </c>
      <c r="B42" s="48">
        <v>59.5456</v>
      </c>
      <c r="C42" s="48">
        <v>0.44359</v>
      </c>
      <c r="D42" s="48">
        <v>17.3912</v>
      </c>
      <c r="E42" s="48">
        <v>12.015</v>
      </c>
      <c r="F42" s="48">
        <v>7.3298</v>
      </c>
      <c r="G42" s="48">
        <v>3.27475</v>
      </c>
      <c r="O42" s="1"/>
      <c r="P42" s="1"/>
      <c r="Q42" s="1"/>
      <c r="R42" s="1"/>
      <c r="S42" s="1"/>
      <c r="T42" s="1"/>
    </row>
    <row r="43" spans="1:20" ht="15">
      <c r="A43" s="47">
        <v>2012</v>
      </c>
      <c r="B43" s="50">
        <v>62.7199</v>
      </c>
      <c r="C43" s="50">
        <v>0.34843</v>
      </c>
      <c r="D43" s="50">
        <v>16.2521</v>
      </c>
      <c r="E43" s="50">
        <v>10.0493</v>
      </c>
      <c r="F43" s="50">
        <v>7.2936</v>
      </c>
      <c r="G43" s="50">
        <v>3.33658</v>
      </c>
      <c r="O43" s="1"/>
      <c r="P43" s="1"/>
      <c r="Q43" s="1"/>
      <c r="R43" s="1"/>
      <c r="S43" s="1"/>
      <c r="T43" s="1"/>
    </row>
    <row r="44" spans="1:20" ht="15">
      <c r="A44" s="47">
        <v>2013</v>
      </c>
      <c r="B44" s="50">
        <v>59.5361</v>
      </c>
      <c r="C44" s="50">
        <v>0.48672</v>
      </c>
      <c r="D44" s="50">
        <v>17.3904</v>
      </c>
      <c r="E44" s="50">
        <v>11.1364</v>
      </c>
      <c r="F44" s="50">
        <v>6.9534</v>
      </c>
      <c r="G44" s="50">
        <v>4.49688</v>
      </c>
      <c r="O44" s="1"/>
      <c r="P44" s="1"/>
      <c r="Q44" s="1"/>
      <c r="R44" s="1"/>
      <c r="S44" s="1"/>
      <c r="T44" s="1"/>
    </row>
    <row r="45" spans="1:20" ht="17.25">
      <c r="A45" s="183" t="s">
        <v>837</v>
      </c>
      <c r="B45" s="183"/>
      <c r="C45" s="183"/>
      <c r="D45" s="183"/>
      <c r="E45" s="183"/>
      <c r="F45" s="183"/>
      <c r="G45" s="183"/>
      <c r="O45" s="1"/>
      <c r="P45" s="1"/>
      <c r="Q45" s="1"/>
      <c r="R45" s="1"/>
      <c r="S45" s="1"/>
      <c r="T45" s="1"/>
    </row>
    <row r="46" spans="1:20" ht="15">
      <c r="A46" s="47">
        <v>2014</v>
      </c>
      <c r="B46" s="50">
        <v>56.2069</v>
      </c>
      <c r="C46" s="50">
        <v>0.50208</v>
      </c>
      <c r="D46" s="50">
        <v>22.765</v>
      </c>
      <c r="E46" s="50">
        <v>10.5743</v>
      </c>
      <c r="F46" s="50">
        <v>5.9053</v>
      </c>
      <c r="G46" s="50">
        <v>4.0464</v>
      </c>
      <c r="O46" s="1"/>
      <c r="P46" s="1"/>
      <c r="Q46" s="1"/>
      <c r="R46" s="1"/>
      <c r="S46" s="1"/>
      <c r="T46" s="1"/>
    </row>
    <row r="47" spans="1:20" ht="15">
      <c r="A47" s="51">
        <v>2015</v>
      </c>
      <c r="B47" s="52">
        <v>57.1248</v>
      </c>
      <c r="C47" s="52">
        <v>0.22705</v>
      </c>
      <c r="D47" s="52">
        <v>21.997</v>
      </c>
      <c r="E47" s="52">
        <v>10.5245</v>
      </c>
      <c r="F47" s="52">
        <v>5.8015</v>
      </c>
      <c r="G47" s="52">
        <v>4.32507</v>
      </c>
      <c r="O47" s="1"/>
      <c r="P47" s="1"/>
      <c r="Q47" s="1"/>
      <c r="R47" s="1"/>
      <c r="S47" s="1"/>
      <c r="T47" s="1"/>
    </row>
    <row r="48" spans="1:8" ht="48" customHeight="1">
      <c r="A48" s="175" t="s">
        <v>859</v>
      </c>
      <c r="B48" s="175"/>
      <c r="C48" s="175"/>
      <c r="D48" s="175"/>
      <c r="E48" s="175"/>
      <c r="F48" s="175"/>
      <c r="G48" s="175"/>
      <c r="H48" s="151"/>
    </row>
    <row r="49" spans="1:8" s="54" customFormat="1" ht="31.5" customHeight="1">
      <c r="A49" s="177" t="s">
        <v>835</v>
      </c>
      <c r="B49" s="177"/>
      <c r="C49" s="177"/>
      <c r="D49" s="177"/>
      <c r="E49" s="177"/>
      <c r="F49" s="177"/>
      <c r="G49" s="177"/>
      <c r="H49" s="148"/>
    </row>
    <row r="50" spans="1:8" s="54" customFormat="1" ht="49.5" customHeight="1">
      <c r="A50" s="178" t="s">
        <v>838</v>
      </c>
      <c r="B50" s="178"/>
      <c r="C50" s="178"/>
      <c r="D50" s="178"/>
      <c r="E50" s="178"/>
      <c r="F50" s="178"/>
      <c r="G50" s="178"/>
      <c r="H50" s="148"/>
    </row>
    <row r="51" spans="1:8" ht="15" customHeight="1">
      <c r="A51" s="179" t="s">
        <v>836</v>
      </c>
      <c r="B51" s="179"/>
      <c r="C51" s="179"/>
      <c r="D51" s="179"/>
      <c r="E51" s="179"/>
      <c r="F51" s="179"/>
      <c r="G51" s="179"/>
      <c r="H51" s="149"/>
    </row>
    <row r="52" spans="1:8" ht="49.5" customHeight="1">
      <c r="A52" s="177" t="s">
        <v>867</v>
      </c>
      <c r="B52" s="177"/>
      <c r="C52" s="177"/>
      <c r="D52" s="177"/>
      <c r="E52" s="177"/>
      <c r="F52" s="177"/>
      <c r="G52" s="177"/>
      <c r="H52" s="147"/>
    </row>
    <row r="53" spans="1:8" ht="15" customHeight="1">
      <c r="A53" s="160" t="s">
        <v>173</v>
      </c>
      <c r="B53" s="160"/>
      <c r="C53" s="160"/>
      <c r="D53" s="160"/>
      <c r="E53" s="160"/>
      <c r="F53" s="160"/>
      <c r="G53" s="160"/>
      <c r="H53" s="149"/>
    </row>
  </sheetData>
  <sheetProtection/>
  <mergeCells count="9">
    <mergeCell ref="A52:G52"/>
    <mergeCell ref="A53:G53"/>
    <mergeCell ref="A51:G51"/>
    <mergeCell ref="A3:G3"/>
    <mergeCell ref="B4:G4"/>
    <mergeCell ref="A48:G48"/>
    <mergeCell ref="A49:G49"/>
    <mergeCell ref="A50:G50"/>
    <mergeCell ref="A45:G45"/>
  </mergeCells>
  <printOptions/>
  <pageMargins left="0.75" right="0.75" top="1" bottom="1" header="0.3" footer="0.3"/>
  <pageSetup fitToHeight="1" fitToWidth="1" horizontalDpi="600" verticalDpi="600" orientation="portrait" scale="75"/>
</worksheet>
</file>

<file path=xl/worksheets/sheet9.xml><?xml version="1.0" encoding="utf-8"?>
<worksheet xmlns="http://schemas.openxmlformats.org/spreadsheetml/2006/main" xmlns:r="http://schemas.openxmlformats.org/officeDocument/2006/relationships">
  <sheetPr>
    <pageSetUpPr fitToPage="1"/>
  </sheetPr>
  <dimension ref="A1:U53"/>
  <sheetViews>
    <sheetView zoomScaleSheetLayoutView="100" zoomScalePageLayoutView="0" workbookViewId="0" topLeftCell="A41">
      <selection activeCell="A1" sqref="A1"/>
    </sheetView>
  </sheetViews>
  <sheetFormatPr defaultColWidth="8.421875" defaultRowHeight="15"/>
  <cols>
    <col min="1" max="1" width="7.8515625" style="30" customWidth="1"/>
    <col min="2" max="2" width="16.421875" style="30" bestFit="1" customWidth="1"/>
    <col min="3" max="3" width="16.00390625" style="30" bestFit="1" customWidth="1"/>
    <col min="4" max="4" width="15.00390625" style="30" bestFit="1" customWidth="1"/>
    <col min="5" max="5" width="13.28125" style="30" bestFit="1" customWidth="1"/>
    <col min="6" max="6" width="12.8515625" style="30" bestFit="1" customWidth="1"/>
    <col min="7" max="7" width="13.28125" style="30" customWidth="1"/>
    <col min="8" max="14" width="8.421875" style="30" customWidth="1"/>
    <col min="15" max="20" width="10.00390625" style="30" bestFit="1" customWidth="1"/>
    <col min="21" max="16384" width="8.421875" style="30" customWidth="1"/>
  </cols>
  <sheetData>
    <row r="1" ht="15">
      <c r="A1" s="2" t="s">
        <v>34</v>
      </c>
    </row>
    <row r="2" ht="15">
      <c r="A2" s="2" t="s">
        <v>190</v>
      </c>
    </row>
    <row r="3" spans="1:7" ht="15">
      <c r="A3" s="181" t="s">
        <v>128</v>
      </c>
      <c r="B3" s="181"/>
      <c r="C3" s="181"/>
      <c r="D3" s="181"/>
      <c r="E3" s="181"/>
      <c r="F3" s="181"/>
      <c r="G3" s="181"/>
    </row>
    <row r="4" spans="1:7" ht="15">
      <c r="A4" s="43"/>
      <c r="B4" s="172" t="s">
        <v>167</v>
      </c>
      <c r="C4" s="172"/>
      <c r="D4" s="172"/>
      <c r="E4" s="172"/>
      <c r="F4" s="172"/>
      <c r="G4" s="182"/>
    </row>
    <row r="5" spans="1:7" s="42" customFormat="1" ht="32.25">
      <c r="A5" s="44" t="s">
        <v>0</v>
      </c>
      <c r="B5" s="114" t="s">
        <v>2</v>
      </c>
      <c r="C5" s="114" t="s">
        <v>3</v>
      </c>
      <c r="D5" s="144" t="s">
        <v>839</v>
      </c>
      <c r="E5" s="145" t="s">
        <v>840</v>
      </c>
      <c r="F5" s="144" t="s">
        <v>841</v>
      </c>
      <c r="G5" s="114" t="s">
        <v>4</v>
      </c>
    </row>
    <row r="6" spans="1:21" ht="15">
      <c r="A6" s="45">
        <v>1975</v>
      </c>
      <c r="B6" s="23">
        <f>28.1717/100</f>
        <v>0.281717</v>
      </c>
      <c r="C6" s="23">
        <f>0.15896/100</f>
        <v>0.0015895999999999998</v>
      </c>
      <c r="D6" s="23">
        <f>12.2245/100</f>
        <v>0.122245</v>
      </c>
      <c r="E6" s="23">
        <f>17.074/100</f>
        <v>0.17074</v>
      </c>
      <c r="F6" s="23">
        <f>38.2633/100</f>
        <v>0.382633</v>
      </c>
      <c r="G6" s="23">
        <f>4.10761/100</f>
        <v>0.041076100000000004</v>
      </c>
      <c r="H6" s="46"/>
      <c r="O6" s="1"/>
      <c r="P6" s="1"/>
      <c r="Q6" s="1"/>
      <c r="R6" s="1"/>
      <c r="S6" s="1"/>
      <c r="T6" s="1"/>
      <c r="U6" s="46"/>
    </row>
    <row r="7" spans="1:20" ht="15">
      <c r="A7" s="47">
        <v>1976</v>
      </c>
      <c r="B7" s="48">
        <v>27.7917</v>
      </c>
      <c r="C7" s="48">
        <v>0.19124</v>
      </c>
      <c r="D7" s="48">
        <v>12.4713</v>
      </c>
      <c r="E7" s="48">
        <v>17.1333</v>
      </c>
      <c r="F7" s="48">
        <v>37.793</v>
      </c>
      <c r="G7" s="48">
        <v>4.61945</v>
      </c>
      <c r="H7" s="138"/>
      <c r="O7" s="1"/>
      <c r="P7" s="1"/>
      <c r="Q7" s="1"/>
      <c r="R7" s="1"/>
      <c r="S7" s="1"/>
      <c r="T7" s="1"/>
    </row>
    <row r="8" spans="1:20" ht="15">
      <c r="A8" s="47">
        <v>1977</v>
      </c>
      <c r="B8" s="48">
        <v>26.7129</v>
      </c>
      <c r="C8" s="48">
        <v>0.05742</v>
      </c>
      <c r="D8" s="48">
        <v>12.3562</v>
      </c>
      <c r="E8" s="48">
        <v>17.9729</v>
      </c>
      <c r="F8" s="48">
        <v>37.7094</v>
      </c>
      <c r="G8" s="48">
        <v>5.19113</v>
      </c>
      <c r="O8" s="1"/>
      <c r="P8" s="1"/>
      <c r="Q8" s="1"/>
      <c r="R8" s="1"/>
      <c r="S8" s="1"/>
      <c r="T8" s="1"/>
    </row>
    <row r="9" spans="1:20" ht="15">
      <c r="A9" s="47">
        <v>1978</v>
      </c>
      <c r="B9" s="48">
        <v>27.9241</v>
      </c>
      <c r="C9" s="48">
        <v>0.21868</v>
      </c>
      <c r="D9" s="48">
        <v>11.7895</v>
      </c>
      <c r="E9" s="48">
        <v>16.1622</v>
      </c>
      <c r="F9" s="48">
        <v>39.9215</v>
      </c>
      <c r="G9" s="48">
        <v>3.98398</v>
      </c>
      <c r="O9" s="1"/>
      <c r="P9" s="1"/>
      <c r="Q9" s="1"/>
      <c r="R9" s="1"/>
      <c r="S9" s="1"/>
      <c r="T9" s="1"/>
    </row>
    <row r="10" spans="1:20" ht="15">
      <c r="A10" s="47">
        <v>1979</v>
      </c>
      <c r="B10" s="48">
        <v>27.752</v>
      </c>
      <c r="C10" s="48">
        <v>0.04232</v>
      </c>
      <c r="D10" s="48">
        <v>9.9009</v>
      </c>
      <c r="E10" s="48">
        <v>16.7052</v>
      </c>
      <c r="F10" s="48">
        <v>43.2977</v>
      </c>
      <c r="G10" s="48">
        <v>2.30199</v>
      </c>
      <c r="O10" s="1"/>
      <c r="P10" s="1"/>
      <c r="Q10" s="1"/>
      <c r="R10" s="1"/>
      <c r="S10" s="1"/>
      <c r="T10" s="1"/>
    </row>
    <row r="11" spans="1:20" ht="15">
      <c r="A11" s="47">
        <v>1980</v>
      </c>
      <c r="B11" s="48">
        <v>27.1798</v>
      </c>
      <c r="C11" s="48">
        <v>0.1606</v>
      </c>
      <c r="D11" s="48">
        <v>10.5187</v>
      </c>
      <c r="E11" s="48">
        <v>16.2201</v>
      </c>
      <c r="F11" s="48">
        <v>43.4485</v>
      </c>
      <c r="G11" s="48">
        <v>2.4723</v>
      </c>
      <c r="O11" s="1"/>
      <c r="P11" s="1"/>
      <c r="Q11" s="1"/>
      <c r="R11" s="1"/>
      <c r="S11" s="1"/>
      <c r="T11" s="1"/>
    </row>
    <row r="12" spans="1:20" ht="15">
      <c r="A12" s="47">
        <v>1981</v>
      </c>
      <c r="B12" s="48">
        <v>25.9181</v>
      </c>
      <c r="C12" s="48">
        <v>0.02088</v>
      </c>
      <c r="D12" s="48">
        <v>10.1705</v>
      </c>
      <c r="E12" s="48">
        <v>13.6849</v>
      </c>
      <c r="F12" s="48">
        <v>48.6255</v>
      </c>
      <c r="G12" s="48">
        <v>1.5801</v>
      </c>
      <c r="O12" s="1"/>
      <c r="P12" s="1"/>
      <c r="Q12" s="1"/>
      <c r="R12" s="1"/>
      <c r="S12" s="1"/>
      <c r="T12" s="1"/>
    </row>
    <row r="13" spans="1:20" ht="15">
      <c r="A13" s="47">
        <v>1982</v>
      </c>
      <c r="B13" s="48">
        <v>26.2027</v>
      </c>
      <c r="C13" s="48">
        <v>0.04298</v>
      </c>
      <c r="D13" s="48">
        <v>9.9457</v>
      </c>
      <c r="E13" s="48">
        <v>14.1898</v>
      </c>
      <c r="F13" s="48">
        <v>48.2295</v>
      </c>
      <c r="G13" s="48">
        <v>1.38928</v>
      </c>
      <c r="O13" s="1"/>
      <c r="P13" s="1"/>
      <c r="Q13" s="1"/>
      <c r="R13" s="1"/>
      <c r="S13" s="1"/>
      <c r="T13" s="1"/>
    </row>
    <row r="14" spans="1:20" ht="15">
      <c r="A14" s="47">
        <v>1983</v>
      </c>
      <c r="B14" s="48">
        <v>25.5623</v>
      </c>
      <c r="C14" s="48">
        <v>0.03141</v>
      </c>
      <c r="D14" s="48">
        <v>8.8515</v>
      </c>
      <c r="E14" s="48">
        <v>15.4316</v>
      </c>
      <c r="F14" s="48">
        <v>48.1812</v>
      </c>
      <c r="G14" s="48">
        <v>1.94198</v>
      </c>
      <c r="O14" s="1"/>
      <c r="P14" s="1"/>
      <c r="Q14" s="1"/>
      <c r="R14" s="1"/>
      <c r="S14" s="1"/>
      <c r="T14" s="1"/>
    </row>
    <row r="15" spans="1:20" ht="15">
      <c r="A15" s="47">
        <v>1984</v>
      </c>
      <c r="B15" s="48">
        <v>23.1244</v>
      </c>
      <c r="C15" s="48">
        <v>0.01544</v>
      </c>
      <c r="D15" s="48">
        <v>7.5068</v>
      </c>
      <c r="E15" s="48">
        <v>14.2802</v>
      </c>
      <c r="F15" s="48">
        <v>53.1003</v>
      </c>
      <c r="G15" s="48">
        <v>1.97295</v>
      </c>
      <c r="O15" s="1"/>
      <c r="P15" s="1"/>
      <c r="Q15" s="1"/>
      <c r="R15" s="1"/>
      <c r="S15" s="1"/>
      <c r="T15" s="1"/>
    </row>
    <row r="16" spans="1:20" ht="15">
      <c r="A16" s="47">
        <v>1985</v>
      </c>
      <c r="B16" s="48">
        <v>24.6837</v>
      </c>
      <c r="C16" s="48">
        <v>5E-05</v>
      </c>
      <c r="D16" s="48">
        <v>7.7939</v>
      </c>
      <c r="E16" s="48">
        <v>14.4634</v>
      </c>
      <c r="F16" s="48">
        <v>51.3447</v>
      </c>
      <c r="G16" s="48">
        <v>1.71428</v>
      </c>
      <c r="O16" s="1"/>
      <c r="P16" s="1"/>
      <c r="Q16" s="1"/>
      <c r="R16" s="1"/>
      <c r="S16" s="1"/>
      <c r="T16" s="1"/>
    </row>
    <row r="17" spans="1:20" ht="15">
      <c r="A17" s="47">
        <v>1986</v>
      </c>
      <c r="B17" s="48">
        <v>24.775</v>
      </c>
      <c r="C17" s="48">
        <v>0.00414</v>
      </c>
      <c r="D17" s="48">
        <v>9.3064</v>
      </c>
      <c r="E17" s="48">
        <v>13.9476</v>
      </c>
      <c r="F17" s="48">
        <v>50.0128</v>
      </c>
      <c r="G17" s="48">
        <v>1.95405</v>
      </c>
      <c r="O17" s="1"/>
      <c r="P17" s="1"/>
      <c r="Q17" s="1"/>
      <c r="R17" s="1"/>
      <c r="S17" s="1"/>
      <c r="T17" s="1"/>
    </row>
    <row r="18" spans="1:20" ht="15">
      <c r="A18" s="47">
        <v>1987</v>
      </c>
      <c r="B18" s="48">
        <v>25.1165</v>
      </c>
      <c r="C18" s="48">
        <v>0.058</v>
      </c>
      <c r="D18" s="48">
        <v>10.5256</v>
      </c>
      <c r="E18" s="48">
        <v>16.1047</v>
      </c>
      <c r="F18" s="48">
        <v>46.0523</v>
      </c>
      <c r="G18" s="48">
        <v>2.14285</v>
      </c>
      <c r="O18" s="1"/>
      <c r="P18" s="1"/>
      <c r="Q18" s="1"/>
      <c r="R18" s="1"/>
      <c r="S18" s="1"/>
      <c r="T18" s="1"/>
    </row>
    <row r="19" spans="1:20" ht="15">
      <c r="A19" s="47">
        <v>1988</v>
      </c>
      <c r="B19" s="48">
        <v>24.7482</v>
      </c>
      <c r="C19" s="48">
        <v>0.03128</v>
      </c>
      <c r="D19" s="48">
        <v>10.3426</v>
      </c>
      <c r="E19" s="48">
        <v>16.7284</v>
      </c>
      <c r="F19" s="48">
        <v>46.0949</v>
      </c>
      <c r="G19" s="48">
        <v>2.05459</v>
      </c>
      <c r="O19" s="1"/>
      <c r="P19" s="1"/>
      <c r="Q19" s="1"/>
      <c r="R19" s="1"/>
      <c r="S19" s="1"/>
      <c r="T19" s="1"/>
    </row>
    <row r="20" spans="1:20" ht="15">
      <c r="A20" s="47">
        <v>1989</v>
      </c>
      <c r="B20" s="48">
        <v>23.9719</v>
      </c>
      <c r="C20" s="48">
        <v>0.02746</v>
      </c>
      <c r="D20" s="48">
        <v>12.4245</v>
      </c>
      <c r="E20" s="48">
        <v>14.3214</v>
      </c>
      <c r="F20" s="48">
        <v>46.987</v>
      </c>
      <c r="G20" s="48">
        <v>2.26774</v>
      </c>
      <c r="O20" s="1"/>
      <c r="P20" s="1"/>
      <c r="Q20" s="1"/>
      <c r="R20" s="1"/>
      <c r="S20" s="1"/>
      <c r="T20" s="1"/>
    </row>
    <row r="21" spans="1:20" ht="15">
      <c r="A21" s="47">
        <v>1990</v>
      </c>
      <c r="B21" s="48">
        <v>24.6827</v>
      </c>
      <c r="C21" s="48">
        <v>0.02156</v>
      </c>
      <c r="D21" s="48">
        <v>12.5963</v>
      </c>
      <c r="E21" s="48">
        <v>14.1606</v>
      </c>
      <c r="F21" s="48">
        <v>46.2161</v>
      </c>
      <c r="G21" s="48">
        <v>2.32279</v>
      </c>
      <c r="O21" s="1"/>
      <c r="P21" s="1"/>
      <c r="Q21" s="1"/>
      <c r="R21" s="1"/>
      <c r="S21" s="1"/>
      <c r="T21" s="1"/>
    </row>
    <row r="22" spans="1:20" ht="15">
      <c r="A22" s="47">
        <v>1991</v>
      </c>
      <c r="B22" s="48">
        <v>25.5555</v>
      </c>
      <c r="C22" s="48">
        <v>0.05617</v>
      </c>
      <c r="D22" s="48">
        <v>14.6708</v>
      </c>
      <c r="E22" s="48">
        <v>14.5788</v>
      </c>
      <c r="F22" s="48">
        <v>41.9567</v>
      </c>
      <c r="G22" s="48">
        <v>3.18203</v>
      </c>
      <c r="O22" s="1"/>
      <c r="P22" s="1"/>
      <c r="Q22" s="1"/>
      <c r="R22" s="1"/>
      <c r="S22" s="1"/>
      <c r="T22" s="1"/>
    </row>
    <row r="23" spans="1:20" ht="15">
      <c r="A23" s="47">
        <v>1992</v>
      </c>
      <c r="B23" s="48">
        <v>26.9535</v>
      </c>
      <c r="C23" s="48">
        <v>0.06449</v>
      </c>
      <c r="D23" s="48">
        <v>15.2554</v>
      </c>
      <c r="E23" s="48">
        <v>15.9955</v>
      </c>
      <c r="F23" s="48">
        <v>39.2965</v>
      </c>
      <c r="G23" s="48">
        <v>2.43457</v>
      </c>
      <c r="O23" s="1"/>
      <c r="P23" s="1"/>
      <c r="Q23" s="1"/>
      <c r="R23" s="1"/>
      <c r="S23" s="1"/>
      <c r="T23" s="1"/>
    </row>
    <row r="24" spans="1:20" ht="15">
      <c r="A24" s="47">
        <v>1993</v>
      </c>
      <c r="B24" s="48">
        <v>27.9591</v>
      </c>
      <c r="C24" s="48">
        <v>0.07735</v>
      </c>
      <c r="D24" s="48">
        <v>15.0573</v>
      </c>
      <c r="E24" s="48">
        <v>17.8548</v>
      </c>
      <c r="F24" s="48">
        <v>34.7527</v>
      </c>
      <c r="G24" s="48">
        <v>4.29876</v>
      </c>
      <c r="O24" s="1"/>
      <c r="P24" s="1"/>
      <c r="Q24" s="1"/>
      <c r="R24" s="1"/>
      <c r="S24" s="1"/>
      <c r="T24" s="1"/>
    </row>
    <row r="25" spans="1:20" ht="15">
      <c r="A25" s="47">
        <v>1994</v>
      </c>
      <c r="B25" s="48">
        <v>30.4339</v>
      </c>
      <c r="C25" s="48">
        <v>0.11745</v>
      </c>
      <c r="D25" s="48">
        <v>15.5909</v>
      </c>
      <c r="E25" s="48">
        <v>17.0714</v>
      </c>
      <c r="F25" s="48">
        <v>33.5662</v>
      </c>
      <c r="G25" s="48">
        <v>3.2202</v>
      </c>
      <c r="O25" s="1"/>
      <c r="P25" s="1"/>
      <c r="Q25" s="1"/>
      <c r="R25" s="1"/>
      <c r="S25" s="1"/>
      <c r="T25" s="1"/>
    </row>
    <row r="26" spans="1:20" ht="15">
      <c r="A26" s="47">
        <v>1995</v>
      </c>
      <c r="B26" s="48">
        <v>30.307</v>
      </c>
      <c r="C26" s="48">
        <v>0.1325</v>
      </c>
      <c r="D26" s="48">
        <v>15.1943</v>
      </c>
      <c r="E26" s="48">
        <v>16.1076</v>
      </c>
      <c r="F26" s="48">
        <v>34.8547</v>
      </c>
      <c r="G26" s="48">
        <v>3.40389</v>
      </c>
      <c r="O26" s="1"/>
      <c r="P26" s="1"/>
      <c r="Q26" s="1"/>
      <c r="R26" s="1"/>
      <c r="S26" s="1"/>
      <c r="T26" s="1"/>
    </row>
    <row r="27" spans="1:20" ht="15">
      <c r="A27" s="47">
        <v>1996</v>
      </c>
      <c r="B27" s="48">
        <v>28.8186</v>
      </c>
      <c r="C27" s="48">
        <v>0.15553</v>
      </c>
      <c r="D27" s="48">
        <v>16.9691</v>
      </c>
      <c r="E27" s="48">
        <v>16.137</v>
      </c>
      <c r="F27" s="48">
        <v>35.2989</v>
      </c>
      <c r="G27" s="48">
        <v>2.62083</v>
      </c>
      <c r="O27" s="1"/>
      <c r="P27" s="1"/>
      <c r="Q27" s="1"/>
      <c r="R27" s="1"/>
      <c r="S27" s="1"/>
      <c r="T27" s="1"/>
    </row>
    <row r="28" spans="1:20" ht="15">
      <c r="A28" s="47">
        <v>1997</v>
      </c>
      <c r="B28" s="48">
        <v>27.0023</v>
      </c>
      <c r="C28" s="48">
        <v>0.05597</v>
      </c>
      <c r="D28" s="48">
        <v>13.5915</v>
      </c>
      <c r="E28" s="48">
        <v>16.7528</v>
      </c>
      <c r="F28" s="48">
        <v>40.0907</v>
      </c>
      <c r="G28" s="48">
        <v>2.50671</v>
      </c>
      <c r="O28" s="1"/>
      <c r="P28" s="1"/>
      <c r="Q28" s="1"/>
      <c r="R28" s="1"/>
      <c r="S28" s="1"/>
      <c r="T28" s="1"/>
    </row>
    <row r="29" spans="1:20" ht="15">
      <c r="A29" s="47">
        <v>1998</v>
      </c>
      <c r="B29" s="48">
        <v>26.5079</v>
      </c>
      <c r="C29" s="48">
        <v>0.09879</v>
      </c>
      <c r="D29" s="48">
        <v>15.6452</v>
      </c>
      <c r="E29" s="48">
        <v>15.5452</v>
      </c>
      <c r="F29" s="48">
        <v>39.2983</v>
      </c>
      <c r="G29" s="48">
        <v>2.90465</v>
      </c>
      <c r="O29" s="1"/>
      <c r="P29" s="1"/>
      <c r="Q29" s="1"/>
      <c r="R29" s="1"/>
      <c r="S29" s="1"/>
      <c r="T29" s="1"/>
    </row>
    <row r="30" spans="1:20" ht="15">
      <c r="A30" s="47">
        <v>1999</v>
      </c>
      <c r="B30" s="48">
        <v>26.668</v>
      </c>
      <c r="C30" s="48">
        <v>0.1463</v>
      </c>
      <c r="D30" s="48">
        <v>17.2642</v>
      </c>
      <c r="E30" s="48">
        <v>16.0007</v>
      </c>
      <c r="F30" s="48">
        <v>36.9575</v>
      </c>
      <c r="G30" s="48">
        <v>2.96328</v>
      </c>
      <c r="O30" s="1"/>
      <c r="P30" s="1"/>
      <c r="Q30" s="1"/>
      <c r="R30" s="1"/>
      <c r="S30" s="1"/>
      <c r="T30" s="1"/>
    </row>
    <row r="31" spans="1:20" ht="15">
      <c r="A31" s="47">
        <v>2000</v>
      </c>
      <c r="B31" s="48">
        <v>28.8652</v>
      </c>
      <c r="C31" s="48">
        <v>0.14117</v>
      </c>
      <c r="D31" s="48">
        <v>15.397</v>
      </c>
      <c r="E31" s="48">
        <v>17.9384</v>
      </c>
      <c r="F31" s="48">
        <v>34.4122</v>
      </c>
      <c r="G31" s="48">
        <v>3.24597</v>
      </c>
      <c r="O31" s="1"/>
      <c r="P31" s="1"/>
      <c r="Q31" s="1"/>
      <c r="R31" s="1"/>
      <c r="S31" s="1"/>
      <c r="T31" s="1"/>
    </row>
    <row r="32" spans="1:20" ht="15">
      <c r="A32" s="47">
        <v>2001</v>
      </c>
      <c r="B32" s="48">
        <v>28.3659</v>
      </c>
      <c r="C32" s="48">
        <v>0.05945</v>
      </c>
      <c r="D32" s="48">
        <v>17.5242</v>
      </c>
      <c r="E32" s="48">
        <v>17.6999</v>
      </c>
      <c r="F32" s="48">
        <v>32.8738</v>
      </c>
      <c r="G32" s="48">
        <v>3.4768</v>
      </c>
      <c r="O32" s="1"/>
      <c r="P32" s="1"/>
      <c r="Q32" s="1"/>
      <c r="R32" s="1"/>
      <c r="S32" s="1"/>
      <c r="T32" s="1"/>
    </row>
    <row r="33" spans="1:20" ht="15">
      <c r="A33" s="47">
        <v>2002</v>
      </c>
      <c r="B33" s="48">
        <v>29.5953</v>
      </c>
      <c r="C33" s="48">
        <v>0.12745</v>
      </c>
      <c r="D33" s="48">
        <v>18.0931</v>
      </c>
      <c r="E33" s="48">
        <v>19.4092</v>
      </c>
      <c r="F33" s="48">
        <v>29.2871</v>
      </c>
      <c r="G33" s="48">
        <v>3.48789</v>
      </c>
      <c r="O33" s="1"/>
      <c r="P33" s="1"/>
      <c r="Q33" s="1"/>
      <c r="R33" s="1"/>
      <c r="S33" s="1"/>
      <c r="T33" s="1"/>
    </row>
    <row r="34" spans="1:20" ht="15">
      <c r="A34" s="47">
        <v>2003</v>
      </c>
      <c r="B34" s="48">
        <v>29.0744</v>
      </c>
      <c r="C34" s="48">
        <v>0.0721</v>
      </c>
      <c r="D34" s="48">
        <v>19.0178</v>
      </c>
      <c r="E34" s="48">
        <v>19.0818</v>
      </c>
      <c r="F34" s="48">
        <v>29.8138</v>
      </c>
      <c r="G34" s="48">
        <v>2.94008</v>
      </c>
      <c r="O34" s="1"/>
      <c r="P34" s="1"/>
      <c r="Q34" s="1"/>
      <c r="R34" s="1"/>
      <c r="S34" s="1"/>
      <c r="T34" s="1"/>
    </row>
    <row r="35" spans="1:20" ht="15">
      <c r="A35" s="47">
        <v>2004</v>
      </c>
      <c r="B35" s="48">
        <v>29.9102</v>
      </c>
      <c r="C35" s="48">
        <v>0.08522</v>
      </c>
      <c r="D35" s="48">
        <v>20.2756</v>
      </c>
      <c r="E35" s="48">
        <v>20.5611</v>
      </c>
      <c r="F35" s="48">
        <v>26.4969</v>
      </c>
      <c r="G35" s="48">
        <v>2.67106</v>
      </c>
      <c r="O35" s="1"/>
      <c r="P35" s="1"/>
      <c r="Q35" s="1"/>
      <c r="R35" s="1"/>
      <c r="S35" s="1"/>
      <c r="T35" s="1"/>
    </row>
    <row r="36" spans="1:20" ht="15">
      <c r="A36" s="47">
        <v>2005</v>
      </c>
      <c r="B36" s="48">
        <v>28.1928</v>
      </c>
      <c r="C36" s="48">
        <v>0.20335</v>
      </c>
      <c r="D36" s="48">
        <v>17.5434</v>
      </c>
      <c r="E36" s="48">
        <v>19.9781</v>
      </c>
      <c r="F36" s="48">
        <v>29.5921</v>
      </c>
      <c r="G36" s="48">
        <v>4.49028</v>
      </c>
      <c r="O36" s="1"/>
      <c r="P36" s="1"/>
      <c r="Q36" s="1"/>
      <c r="R36" s="1"/>
      <c r="S36" s="1"/>
      <c r="T36" s="1"/>
    </row>
    <row r="37" spans="1:20" ht="15">
      <c r="A37" s="47">
        <v>2006</v>
      </c>
      <c r="B37" s="48">
        <v>28.318</v>
      </c>
      <c r="C37" s="48">
        <v>0.09142</v>
      </c>
      <c r="D37" s="48">
        <v>18.6818</v>
      </c>
      <c r="E37" s="48">
        <v>16.8083</v>
      </c>
      <c r="F37" s="48">
        <v>32.603</v>
      </c>
      <c r="G37" s="48">
        <v>3.49748</v>
      </c>
      <c r="O37" s="1"/>
      <c r="P37" s="1"/>
      <c r="Q37" s="1"/>
      <c r="R37" s="1"/>
      <c r="S37" s="1"/>
      <c r="T37" s="1"/>
    </row>
    <row r="38" spans="1:20" ht="15">
      <c r="A38" s="47">
        <v>2007</v>
      </c>
      <c r="B38" s="48">
        <v>28.8923</v>
      </c>
      <c r="C38" s="48">
        <v>0.16156</v>
      </c>
      <c r="D38" s="48">
        <v>18.281</v>
      </c>
      <c r="E38" s="48">
        <v>17.955</v>
      </c>
      <c r="F38" s="48">
        <v>31.2475</v>
      </c>
      <c r="G38" s="48">
        <v>3.46251</v>
      </c>
      <c r="O38" s="1"/>
      <c r="P38" s="1"/>
      <c r="Q38" s="1"/>
      <c r="R38" s="1"/>
      <c r="S38" s="1"/>
      <c r="T38" s="1"/>
    </row>
    <row r="39" spans="1:20" ht="15">
      <c r="A39" s="47">
        <v>2008</v>
      </c>
      <c r="B39" s="48">
        <v>30.8255</v>
      </c>
      <c r="C39" s="48">
        <v>0.03882</v>
      </c>
      <c r="D39" s="48">
        <v>18.8318</v>
      </c>
      <c r="E39" s="48">
        <v>19.879</v>
      </c>
      <c r="F39" s="48">
        <v>27.4262</v>
      </c>
      <c r="G39" s="48">
        <v>2.99873</v>
      </c>
      <c r="O39" s="1"/>
      <c r="P39" s="1"/>
      <c r="Q39" s="1"/>
      <c r="R39" s="1"/>
      <c r="S39" s="1"/>
      <c r="T39" s="1"/>
    </row>
    <row r="40" spans="1:20" ht="15">
      <c r="A40" s="47">
        <v>2009</v>
      </c>
      <c r="B40" s="48">
        <v>33.6456</v>
      </c>
      <c r="C40" s="48">
        <v>0.09359</v>
      </c>
      <c r="D40" s="48">
        <v>17.2159</v>
      </c>
      <c r="E40" s="48">
        <v>21.1777</v>
      </c>
      <c r="F40" s="48">
        <v>23.6659</v>
      </c>
      <c r="G40" s="48">
        <v>4.20136</v>
      </c>
      <c r="O40" s="1"/>
      <c r="P40" s="1"/>
      <c r="Q40" s="1"/>
      <c r="R40" s="1"/>
      <c r="S40" s="1"/>
      <c r="T40" s="1"/>
    </row>
    <row r="41" spans="1:20" ht="15">
      <c r="A41" s="47">
        <v>2010</v>
      </c>
      <c r="B41" s="48">
        <v>29.7764</v>
      </c>
      <c r="C41" s="48">
        <v>0.04874</v>
      </c>
      <c r="D41" s="48">
        <v>19.4439</v>
      </c>
      <c r="E41" s="48">
        <v>21.1313</v>
      </c>
      <c r="F41" s="48">
        <v>25.7886</v>
      </c>
      <c r="G41" s="48">
        <v>3.81096</v>
      </c>
      <c r="O41" s="1"/>
      <c r="P41" s="1"/>
      <c r="Q41" s="1"/>
      <c r="R41" s="1"/>
      <c r="S41" s="1"/>
      <c r="T41" s="1"/>
    </row>
    <row r="42" spans="1:20" ht="15">
      <c r="A42" s="47">
        <v>2011</v>
      </c>
      <c r="B42" s="48">
        <v>30.4999</v>
      </c>
      <c r="C42" s="48">
        <v>0.11526</v>
      </c>
      <c r="D42" s="48">
        <v>18.9583</v>
      </c>
      <c r="E42" s="48">
        <v>22.3223</v>
      </c>
      <c r="F42" s="48">
        <v>23.3914</v>
      </c>
      <c r="G42" s="48">
        <v>4.71283</v>
      </c>
      <c r="O42" s="1"/>
      <c r="P42" s="1"/>
      <c r="Q42" s="1"/>
      <c r="R42" s="1"/>
      <c r="S42" s="1"/>
      <c r="T42" s="1"/>
    </row>
    <row r="43" spans="1:20" ht="15">
      <c r="A43" s="47">
        <v>2012</v>
      </c>
      <c r="B43" s="48">
        <v>30.0216</v>
      </c>
      <c r="C43" s="48">
        <v>0.07869</v>
      </c>
      <c r="D43" s="48">
        <v>19.8771</v>
      </c>
      <c r="E43" s="48">
        <v>22.1175</v>
      </c>
      <c r="F43" s="48">
        <v>23.7877</v>
      </c>
      <c r="G43" s="48">
        <v>4.11744</v>
      </c>
      <c r="O43" s="1"/>
      <c r="P43" s="1"/>
      <c r="Q43" s="1"/>
      <c r="R43" s="1"/>
      <c r="S43" s="1"/>
      <c r="T43" s="1"/>
    </row>
    <row r="44" spans="1:20" ht="15">
      <c r="A44" s="47">
        <v>2013</v>
      </c>
      <c r="B44" s="48">
        <v>30.7958</v>
      </c>
      <c r="C44" s="48">
        <v>0.14309</v>
      </c>
      <c r="D44" s="48">
        <v>19.7136</v>
      </c>
      <c r="E44" s="48">
        <v>22.3967</v>
      </c>
      <c r="F44" s="48">
        <v>21.2315</v>
      </c>
      <c r="G44" s="48">
        <v>5.71934</v>
      </c>
      <c r="O44" s="1"/>
      <c r="P44" s="1"/>
      <c r="Q44" s="1"/>
      <c r="R44" s="1"/>
      <c r="S44" s="1"/>
      <c r="T44" s="1"/>
    </row>
    <row r="45" spans="1:20" ht="17.25">
      <c r="A45" s="183" t="s">
        <v>837</v>
      </c>
      <c r="B45" s="183"/>
      <c r="C45" s="183"/>
      <c r="D45" s="183"/>
      <c r="E45" s="183"/>
      <c r="F45" s="183"/>
      <c r="G45" s="183"/>
      <c r="O45" s="1"/>
      <c r="P45" s="1"/>
      <c r="Q45" s="1"/>
      <c r="R45" s="1"/>
      <c r="S45" s="1"/>
      <c r="T45" s="1"/>
    </row>
    <row r="46" spans="1:20" ht="15">
      <c r="A46" s="47">
        <v>2014</v>
      </c>
      <c r="B46" s="48">
        <v>27.0844</v>
      </c>
      <c r="C46" s="48">
        <v>0.11524</v>
      </c>
      <c r="D46" s="48">
        <v>27.7566</v>
      </c>
      <c r="E46" s="48">
        <v>20.4645</v>
      </c>
      <c r="F46" s="48">
        <v>20.3569</v>
      </c>
      <c r="G46" s="48">
        <v>4.22243</v>
      </c>
      <c r="O46" s="1"/>
      <c r="P46" s="1"/>
      <c r="Q46" s="1"/>
      <c r="R46" s="1"/>
      <c r="S46" s="1"/>
      <c r="T46" s="1"/>
    </row>
    <row r="47" spans="1:20" ht="15">
      <c r="A47" s="51">
        <v>2015</v>
      </c>
      <c r="B47" s="52">
        <v>28.4759</v>
      </c>
      <c r="C47" s="52">
        <v>0.07852</v>
      </c>
      <c r="D47" s="52">
        <v>26.2912</v>
      </c>
      <c r="E47" s="52">
        <v>22.5764</v>
      </c>
      <c r="F47" s="52">
        <v>17.8861</v>
      </c>
      <c r="G47" s="52">
        <v>4.69187</v>
      </c>
      <c r="H47" s="56"/>
      <c r="O47" s="1"/>
      <c r="P47" s="1"/>
      <c r="Q47" s="1"/>
      <c r="R47" s="1"/>
      <c r="S47" s="1"/>
      <c r="T47" s="1"/>
    </row>
    <row r="48" spans="1:8" ht="48" customHeight="1">
      <c r="A48" s="175" t="s">
        <v>859</v>
      </c>
      <c r="B48" s="175"/>
      <c r="C48" s="175"/>
      <c r="D48" s="175"/>
      <c r="E48" s="175"/>
      <c r="F48" s="175"/>
      <c r="G48" s="175"/>
      <c r="H48" s="151"/>
    </row>
    <row r="49" spans="1:8" s="54" customFormat="1" ht="31.5" customHeight="1">
      <c r="A49" s="177" t="s">
        <v>835</v>
      </c>
      <c r="B49" s="177"/>
      <c r="C49" s="177"/>
      <c r="D49" s="177"/>
      <c r="E49" s="177"/>
      <c r="F49" s="177"/>
      <c r="G49" s="177"/>
      <c r="H49" s="148"/>
    </row>
    <row r="50" spans="1:8" s="54" customFormat="1" ht="49.5" customHeight="1">
      <c r="A50" s="178" t="s">
        <v>838</v>
      </c>
      <c r="B50" s="178"/>
      <c r="C50" s="178"/>
      <c r="D50" s="178"/>
      <c r="E50" s="178"/>
      <c r="F50" s="178"/>
      <c r="G50" s="178"/>
      <c r="H50" s="148"/>
    </row>
    <row r="51" spans="1:8" ht="15" customHeight="1">
      <c r="A51" s="179" t="s">
        <v>836</v>
      </c>
      <c r="B51" s="179"/>
      <c r="C51" s="179"/>
      <c r="D51" s="179"/>
      <c r="E51" s="179"/>
      <c r="F51" s="179"/>
      <c r="G51" s="179"/>
      <c r="H51" s="149"/>
    </row>
    <row r="52" spans="1:8" ht="49.5" customHeight="1">
      <c r="A52" s="177" t="s">
        <v>867</v>
      </c>
      <c r="B52" s="177"/>
      <c r="C52" s="177"/>
      <c r="D52" s="177"/>
      <c r="E52" s="177"/>
      <c r="F52" s="177"/>
      <c r="G52" s="177"/>
      <c r="H52" s="147"/>
    </row>
    <row r="53" spans="1:8" ht="15" customHeight="1">
      <c r="A53" s="160" t="s">
        <v>173</v>
      </c>
      <c r="B53" s="160"/>
      <c r="C53" s="160"/>
      <c r="D53" s="160"/>
      <c r="E53" s="160"/>
      <c r="F53" s="160"/>
      <c r="G53" s="160"/>
      <c r="H53" s="149"/>
    </row>
  </sheetData>
  <sheetProtection/>
  <mergeCells count="9">
    <mergeCell ref="A52:G52"/>
    <mergeCell ref="A53:G53"/>
    <mergeCell ref="A51:G51"/>
    <mergeCell ref="A3:G3"/>
    <mergeCell ref="B4:G4"/>
    <mergeCell ref="A48:G48"/>
    <mergeCell ref="A49:G49"/>
    <mergeCell ref="A50:G50"/>
    <mergeCell ref="A45:G45"/>
  </mergeCells>
  <printOptions/>
  <pageMargins left="0.75" right="0.75" top="1" bottom="1" header="0.3" footer="0.3"/>
  <pageSetup fitToHeight="1" fitToWidth="1" horizontalDpi="600" verticalDpi="600" orientation="portrait" scale="7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Investment  Company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Bogdan</dc:creator>
  <cp:keywords/>
  <dc:description/>
  <cp:lastModifiedBy>Keith, Tara</cp:lastModifiedBy>
  <cp:lastPrinted>2020-04-09T18:10:59Z</cp:lastPrinted>
  <dcterms:created xsi:type="dcterms:W3CDTF">2011-11-04T17:57:00Z</dcterms:created>
  <dcterms:modified xsi:type="dcterms:W3CDTF">2020-04-09T18:12:46Z</dcterms:modified>
  <cp:category/>
  <cp:version/>
  <cp:contentType/>
  <cp:contentStatus/>
</cp:coreProperties>
</file>