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9615" activeTab="0"/>
  </bookViews>
  <sheets>
    <sheet name="Transactions--Detailed Calcs" sheetId="1" r:id="rId1"/>
    <sheet name="Compare Option 1 and 2" sheetId="2" r:id="rId2"/>
  </sheets>
  <definedNames>
    <definedName name="Action" localSheetId="1">'Compare Option 1 and 2'!#REF!</definedName>
    <definedName name="Action">'Transactions--Detailed Calcs'!$B$4:$B$5</definedName>
    <definedName name="_xlnm.Print_Area" localSheetId="1">'Compare Option 1 and 2'!$A$1:$N$36</definedName>
    <definedName name="_xlnm.Print_Area" localSheetId="0">'Transactions--Detailed Calcs'!$A$1:$X$37</definedName>
    <definedName name="_xlnm.Print_Titles" localSheetId="1">'Compare Option 1 and 2'!$A:$D</definedName>
    <definedName name="_xlnm.Print_Titles" localSheetId="0">'Transactions--Detailed Calcs'!$A:$C</definedName>
    <definedName name="Transaction" localSheetId="1">'Compare Option 1 and 2'!#REF!</definedName>
    <definedName name="Transaction">'Transactions--Detailed Calcs'!$A$4:$A$5</definedName>
  </definedNames>
  <calcPr fullCalcOnLoad="1"/>
</workbook>
</file>

<file path=xl/sharedStrings.xml><?xml version="1.0" encoding="utf-8"?>
<sst xmlns="http://schemas.openxmlformats.org/spreadsheetml/2006/main" count="135" uniqueCount="81">
  <si>
    <t>Transaction</t>
  </si>
  <si>
    <t>NAV</t>
  </si>
  <si>
    <t>Buy</t>
  </si>
  <si>
    <t>Sell</t>
  </si>
  <si>
    <t>Decimal Places</t>
  </si>
  <si>
    <t>Category</t>
  </si>
  <si>
    <t>Round</t>
  </si>
  <si>
    <t>Trunc</t>
  </si>
  <si>
    <t>N/A</t>
  </si>
  <si>
    <t>Constant NAV</t>
  </si>
  <si>
    <t>Floating NAV</t>
  </si>
  <si>
    <t>Action</t>
  </si>
  <si>
    <t>Prefills</t>
  </si>
  <si>
    <t>HYPOTHETICAL TRANSACTION HISTORY</t>
  </si>
  <si>
    <t>Option 1</t>
  </si>
  <si>
    <t>Option 2</t>
  </si>
  <si>
    <t>Difference</t>
  </si>
  <si>
    <t>Opt 2 - Opt 1</t>
  </si>
  <si>
    <t>Column K</t>
  </si>
  <si>
    <t>Column S</t>
  </si>
  <si>
    <t>Column L</t>
  </si>
  <si>
    <t>Column T</t>
  </si>
  <si>
    <t>Column B</t>
  </si>
  <si>
    <t>Column O</t>
  </si>
  <si>
    <t>Column W</t>
  </si>
  <si>
    <t>Floating
NAV</t>
  </si>
  <si>
    <t>Col W vs. 
Col B</t>
  </si>
  <si>
    <t>Col O vs. 
Col B</t>
  </si>
  <si>
    <t>Sell Transactions Only</t>
  </si>
  <si>
    <t>Col C* Col S
Apply R4 Parameter</t>
  </si>
  <si>
    <t>Col T
Apply R7 Parameter</t>
  </si>
  <si>
    <t>Amount: $1.00</t>
  </si>
  <si>
    <t>Comparing Sells: Actual Transaction Amount vs. Calculated</t>
  </si>
  <si>
    <t>Col R: 
Apply R5 Parameter</t>
  </si>
  <si>
    <t>Total Actual Sells ($): Column B</t>
  </si>
  <si>
    <t>Total Calc. Final Amount Paid ($): Column O</t>
  </si>
  <si>
    <t>Total Calc. Final Amount Paid ($): Column W</t>
  </si>
  <si>
    <t>Difference: Column (O-B)</t>
  </si>
  <si>
    <t>Difference: Column (U-B)</t>
  </si>
  <si>
    <t>Today: Constant $1.00/share NAV</t>
  </si>
  <si>
    <t>Option 2: Parameters for Rounding/Truncation</t>
  </si>
  <si>
    <t>Truncate</t>
  </si>
  <si>
    <t>User dropdown</t>
  </si>
  <si>
    <t>User input</t>
  </si>
  <si>
    <t>Col B/Col E
Apply F6 parameter</t>
  </si>
  <si>
    <t>Col F
Apply F5 parameter</t>
  </si>
  <si>
    <t>Col B/Col C: 
Apply J4, J6 parameters</t>
  </si>
  <si>
    <t>Col J: 
Apply J5 parameter</t>
  </si>
  <si>
    <t>Col C* Col K
Apply J4 parameter</t>
  </si>
  <si>
    <t>Col N
Apply J7 parameter</t>
  </si>
  <si>
    <t>Col B/Col C: 
Apply R4, R6 parameters</t>
  </si>
  <si>
    <t>Display: Transaction shares and ending share balance</t>
  </si>
  <si>
    <t xml:space="preserve">Calculation: Transaction shares </t>
  </si>
  <si>
    <t>Select by dropdown</t>
  </si>
  <si>
    <t>Enter data</t>
  </si>
  <si>
    <t>Option 1: Parameters for rounding/truncation</t>
  </si>
  <si>
    <t>Decimal places</t>
  </si>
  <si>
    <t>Round or truncate?</t>
  </si>
  <si>
    <t>Sell transactions only</t>
  </si>
  <si>
    <t>Final amount paid</t>
  </si>
  <si>
    <t>$1 target: $0.9951 and $1.0049</t>
  </si>
  <si>
    <t>Transaction type</t>
  </si>
  <si>
    <t>Transaction $ amount</t>
  </si>
  <si>
    <t>Once a sell transaction's shares are determined under the floating four-decimal NAV, it is important to make sure the calculated "final amount paid" (column O, representing the calculated column N after the parameter is applied) matches the "transaction $ amount" expected by the investor (column B). The value "yes" in column P means a mismatch between values.</t>
  </si>
  <si>
    <t>Transaction
type</t>
  </si>
  <si>
    <t>Transaction
$ amount</t>
  </si>
  <si>
    <t>Ending share balance</t>
  </si>
  <si>
    <t>Beginning shares (optional)</t>
  </si>
  <si>
    <t>Previous Col T + Current Col S
Apply R5 Parameter</t>
  </si>
  <si>
    <t>Previous Col H + Current Col G
Apply F5 parameter</t>
  </si>
  <si>
    <t>Previous Col L + Current Col K 
Apply J5 parameter</t>
  </si>
  <si>
    <t>Difference?</t>
  </si>
  <si>
    <t>Once a sell transaction's shares are determined under the floating four-decimal NAV, it is important to make sure the calculated "final amount paid" (Column W, representing the calculated Column T after the parameter is applied) matches the "transaction $ amount" expected by the investor (Column B). The value "yes" in Column X means a mismatch between values.</t>
  </si>
  <si>
    <t>Sells only: final amount paid</t>
  </si>
  <si>
    <t>Payment variance</t>
  </si>
  <si>
    <t>Transaction shares calculation</t>
  </si>
  <si>
    <t>Transaction shares display</t>
  </si>
  <si>
    <t>Transaction shares display*FNAV</t>
  </si>
  <si>
    <t>Transaction 
$ amount</t>
  </si>
  <si>
    <t>Floating 
NAV</t>
  </si>
  <si>
    <r>
      <t xml:space="preserve">Unaltered transaction shares
</t>
    </r>
    <r>
      <rPr>
        <sz val="9"/>
        <color indexed="8"/>
        <rFont val="Calibri"/>
        <family val="2"/>
      </rPr>
      <t>(no parameter)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</si>
</sst>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  <numFmt numFmtId="166" formatCode="_(* #,##0.000000000_);_(* \(#,##0.000000000\);_(* &quot;-&quot;??_);_(@_)"/>
    <numFmt numFmtId="167" formatCode="&quot;$&quot;0.0000"/>
    <numFmt numFmtId="168" formatCode="_(* #,##0.000_);_(* \(#,##0.000\);_(* &quot;-&quot;??_);_(@_)"/>
    <numFmt numFmtId="169" formatCode="_(&quot;$&quot;* #,##0.0000_);_(&quot;$&quot;* \(#,##0.0000\);_(&quot;$&quot;* &quot;-&quot;??_);_(@_)"/>
    <numFmt numFmtId="170" formatCode="_(* #,##0.0000_);_(* \(#,##0.0000\);_(* &quot;-&quot;??_);_(@_)"/>
    <numFmt numFmtId="171" formatCode="_(* #,##0.0000000000_);_(* \(#,##0.0000000000\);_(* &quot;-&quot;??_);_(@_)"/>
    <numFmt numFmtId="172" formatCode="0.00000000000_);[Red]\(0.00000000000\)"/>
    <numFmt numFmtId="173" formatCode="_(&quot;$&quot;* #,##0.0000_);_(&quot;$&quot;* \(#,##0.0000\);_(&quot;$&quot;* &quot;-&quot;????_);_(@_)"/>
    <numFmt numFmtId="174" formatCode="_(&quot;$&quot;* #,##0.000000000_);_(&quot;$&quot;* \(#,##0.000000000\);_(&quot;$&quot;* &quot;-&quot;???????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36" fillId="0" borderId="10" xfId="0" applyNumberFormat="1" applyFont="1" applyBorder="1" applyAlignment="1">
      <alignment horizontal="center"/>
    </xf>
    <xf numFmtId="166" fontId="36" fillId="0" borderId="10" xfId="42" applyNumberFormat="1" applyFont="1" applyBorder="1" applyAlignment="1">
      <alignment horizontal="right"/>
    </xf>
    <xf numFmtId="0" fontId="36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42" applyNumberFormat="1" applyFont="1" applyBorder="1" applyAlignment="1">
      <alignment horizontal="right"/>
    </xf>
    <xf numFmtId="166" fontId="36" fillId="0" borderId="10" xfId="4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6" fillId="0" borderId="13" xfId="0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44" fontId="0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0" fontId="36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6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/>
    </xf>
    <xf numFmtId="167" fontId="0" fillId="0" borderId="14" xfId="44" applyNumberFormat="1" applyFont="1" applyFill="1" applyBorder="1" applyAlignment="1">
      <alignment/>
    </xf>
    <xf numFmtId="165" fontId="0" fillId="0" borderId="14" xfId="42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17" borderId="11" xfId="0" applyFont="1" applyFill="1" applyBorder="1" applyAlignment="1">
      <alignment horizontal="center"/>
    </xf>
    <xf numFmtId="44" fontId="0" fillId="0" borderId="0" xfId="44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36" fillId="0" borderId="10" xfId="0" applyNumberFormat="1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166" fontId="0" fillId="0" borderId="10" xfId="42" applyNumberFormat="1" applyFont="1" applyFill="1" applyBorder="1" applyAlignment="1">
      <alignment horizontal="right"/>
    </xf>
    <xf numFmtId="44" fontId="0" fillId="0" borderId="10" xfId="44" applyFont="1" applyFill="1" applyBorder="1" applyAlignment="1">
      <alignment/>
    </xf>
    <xf numFmtId="0" fontId="3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3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33" borderId="0" xfId="0" applyFill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8" fillId="33" borderId="0" xfId="0" applyFont="1" applyFill="1" applyBorder="1" applyAlignment="1">
      <alignment/>
    </xf>
    <xf numFmtId="0" fontId="36" fillId="33" borderId="0" xfId="0" applyNumberFormat="1" applyFont="1" applyFill="1" applyAlignment="1">
      <alignment horizontal="center"/>
    </xf>
    <xf numFmtId="166" fontId="0" fillId="33" borderId="0" xfId="42" applyNumberFormat="1" applyFont="1" applyFill="1" applyAlignment="1">
      <alignment/>
    </xf>
    <xf numFmtId="166" fontId="0" fillId="33" borderId="10" xfId="42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/>
    </xf>
    <xf numFmtId="0" fontId="38" fillId="33" borderId="0" xfId="0" applyFont="1" applyFill="1" applyAlignment="1">
      <alignment/>
    </xf>
    <xf numFmtId="0" fontId="0" fillId="19" borderId="10" xfId="0" applyFill="1" applyBorder="1" applyAlignment="1">
      <alignment/>
    </xf>
    <xf numFmtId="44" fontId="0" fillId="0" borderId="0" xfId="44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9" fillId="11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 wrapText="1"/>
    </xf>
    <xf numFmtId="168" fontId="0" fillId="34" borderId="13" xfId="42" applyNumberFormat="1" applyFont="1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40" fillId="11" borderId="10" xfId="0" applyFont="1" applyFill="1" applyBorder="1" applyAlignment="1">
      <alignment horizontal="right" wrapText="1"/>
    </xf>
    <xf numFmtId="44" fontId="0" fillId="34" borderId="10" xfId="42" applyNumberFormat="1" applyFont="1" applyFill="1" applyBorder="1" applyAlignment="1" applyProtection="1">
      <alignment/>
      <protection locked="0"/>
    </xf>
    <xf numFmtId="44" fontId="0" fillId="0" borderId="10" xfId="44" applyNumberFormat="1" applyFont="1" applyFill="1" applyBorder="1" applyAlignment="1">
      <alignment/>
    </xf>
    <xf numFmtId="173" fontId="0" fillId="34" borderId="10" xfId="44" applyNumberFormat="1" applyFont="1" applyFill="1" applyBorder="1" applyAlignment="1" applyProtection="1">
      <alignment/>
      <protection locked="0"/>
    </xf>
    <xf numFmtId="173" fontId="0" fillId="34" borderId="10" xfId="42" applyNumberFormat="1" applyFont="1" applyFill="1" applyBorder="1" applyAlignment="1" applyProtection="1">
      <alignment/>
      <protection locked="0"/>
    </xf>
    <xf numFmtId="174" fontId="0" fillId="0" borderId="10" xfId="42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44" fontId="36" fillId="0" borderId="10" xfId="44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4" fontId="36" fillId="0" borderId="10" xfId="44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11" borderId="15" xfId="0" applyFont="1" applyFill="1" applyBorder="1" applyAlignment="1">
      <alignment horizontal="center"/>
    </xf>
    <xf numFmtId="0" fontId="38" fillId="13" borderId="10" xfId="0" applyFont="1" applyFill="1" applyBorder="1" applyAlignment="1">
      <alignment horizontal="center"/>
    </xf>
    <xf numFmtId="0" fontId="38" fillId="0" borderId="18" xfId="0" applyFont="1" applyBorder="1" applyAlignment="1">
      <alignment horizontal="center" wrapText="1"/>
    </xf>
    <xf numFmtId="0" fontId="38" fillId="11" borderId="10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6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/>
    </xf>
    <xf numFmtId="44" fontId="38" fillId="0" borderId="16" xfId="44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8" xfId="0" applyFont="1" applyFill="1" applyBorder="1" applyAlignment="1">
      <alignment/>
    </xf>
    <xf numFmtId="44" fontId="38" fillId="0" borderId="10" xfId="44" applyFont="1" applyFill="1" applyBorder="1" applyAlignment="1">
      <alignment/>
    </xf>
    <xf numFmtId="169" fontId="38" fillId="0" borderId="10" xfId="44" applyNumberFormat="1" applyFont="1" applyFill="1" applyBorder="1" applyAlignment="1">
      <alignment/>
    </xf>
    <xf numFmtId="171" fontId="38" fillId="0" borderId="16" xfId="42" applyNumberFormat="1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172" fontId="38" fillId="0" borderId="16" xfId="42" applyNumberFormat="1" applyFont="1" applyBorder="1" applyAlignment="1">
      <alignment horizontal="right"/>
    </xf>
    <xf numFmtId="44" fontId="38" fillId="0" borderId="18" xfId="0" applyNumberFormat="1" applyFont="1" applyBorder="1" applyAlignment="1">
      <alignment/>
    </xf>
    <xf numFmtId="44" fontId="38" fillId="0" borderId="10" xfId="0" applyNumberFormat="1" applyFont="1" applyBorder="1" applyAlignment="1">
      <alignment/>
    </xf>
    <xf numFmtId="43" fontId="38" fillId="0" borderId="10" xfId="42" applyFont="1" applyFill="1" applyBorder="1" applyAlignment="1">
      <alignment/>
    </xf>
    <xf numFmtId="170" fontId="38" fillId="0" borderId="10" xfId="42" applyNumberFormat="1" applyFont="1" applyFill="1" applyBorder="1" applyAlignment="1">
      <alignment/>
    </xf>
    <xf numFmtId="0" fontId="38" fillId="0" borderId="20" xfId="0" applyFont="1" applyFill="1" applyBorder="1" applyAlignment="1">
      <alignment/>
    </xf>
    <xf numFmtId="43" fontId="38" fillId="0" borderId="21" xfId="42" applyFont="1" applyFill="1" applyBorder="1" applyAlignment="1">
      <alignment/>
    </xf>
    <xf numFmtId="170" fontId="38" fillId="0" borderId="21" xfId="42" applyNumberFormat="1" applyFont="1" applyFill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172" fontId="38" fillId="0" borderId="22" xfId="42" applyNumberFormat="1" applyFont="1" applyBorder="1" applyAlignment="1">
      <alignment horizontal="right"/>
    </xf>
    <xf numFmtId="44" fontId="38" fillId="0" borderId="20" xfId="0" applyNumberFormat="1" applyFont="1" applyBorder="1" applyAlignment="1">
      <alignment/>
    </xf>
    <xf numFmtId="44" fontId="38" fillId="0" borderId="21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16" borderId="10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7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19" borderId="17" xfId="0" applyFont="1" applyFill="1" applyBorder="1" applyAlignment="1">
      <alignment horizontal="center"/>
    </xf>
    <xf numFmtId="0" fontId="36" fillId="19" borderId="11" xfId="0" applyFont="1" applyFill="1" applyBorder="1" applyAlignment="1">
      <alignment horizontal="center"/>
    </xf>
    <xf numFmtId="0" fontId="36" fillId="19" borderId="15" xfId="0" applyFont="1" applyFill="1" applyBorder="1" applyAlignment="1">
      <alignment horizontal="center"/>
    </xf>
    <xf numFmtId="0" fontId="40" fillId="19" borderId="17" xfId="0" applyFont="1" applyFill="1" applyBorder="1" applyAlignment="1">
      <alignment horizontal="center"/>
    </xf>
    <xf numFmtId="0" fontId="40" fillId="19" borderId="11" xfId="0" applyFont="1" applyFill="1" applyBorder="1" applyAlignment="1">
      <alignment horizontal="center"/>
    </xf>
    <xf numFmtId="0" fontId="40" fillId="19" borderId="15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6" fillId="17" borderId="17" xfId="0" applyFont="1" applyFill="1" applyBorder="1" applyAlignment="1">
      <alignment horizontal="center"/>
    </xf>
    <xf numFmtId="0" fontId="36" fillId="17" borderId="11" xfId="0" applyFont="1" applyFill="1" applyBorder="1" applyAlignment="1">
      <alignment horizontal="center"/>
    </xf>
    <xf numFmtId="0" fontId="36" fillId="17" borderId="15" xfId="0" applyFont="1" applyFill="1" applyBorder="1" applyAlignment="1">
      <alignment horizontal="center"/>
    </xf>
    <xf numFmtId="0" fontId="40" fillId="17" borderId="17" xfId="0" applyFont="1" applyFill="1" applyBorder="1" applyAlignment="1">
      <alignment horizontal="center"/>
    </xf>
    <xf numFmtId="0" fontId="40" fillId="17" borderId="11" xfId="0" applyFont="1" applyFill="1" applyBorder="1" applyAlignment="1">
      <alignment horizontal="center"/>
    </xf>
    <xf numFmtId="0" fontId="40" fillId="17" borderId="15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26" xfId="0" applyFont="1" applyFill="1" applyBorder="1" applyAlignment="1">
      <alignment horizontal="left" vertical="top" wrapText="1"/>
    </xf>
    <xf numFmtId="0" fontId="39" fillId="0" borderId="27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28" xfId="0" applyFont="1" applyFill="1" applyBorder="1" applyAlignment="1">
      <alignment horizontal="left" vertical="top" wrapText="1"/>
    </xf>
    <xf numFmtId="0" fontId="39" fillId="0" borderId="29" xfId="0" applyFont="1" applyFill="1" applyBorder="1" applyAlignment="1">
      <alignment horizontal="left" vertical="top" wrapText="1"/>
    </xf>
    <xf numFmtId="0" fontId="39" fillId="0" borderId="30" xfId="0" applyFont="1" applyFill="1" applyBorder="1" applyAlignment="1">
      <alignment horizontal="left" vertical="top" wrapText="1"/>
    </xf>
    <xf numFmtId="0" fontId="39" fillId="0" borderId="31" xfId="0" applyFont="1" applyFill="1" applyBorder="1" applyAlignment="1">
      <alignment horizontal="left" vertical="top" wrapText="1"/>
    </xf>
    <xf numFmtId="0" fontId="41" fillId="0" borderId="32" xfId="0" applyFont="1" applyFill="1" applyBorder="1" applyAlignment="1">
      <alignment horizontal="center" vertical="top" wrapText="1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/>
    </xf>
    <xf numFmtId="0" fontId="38" fillId="0" borderId="37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0" fillId="11" borderId="10" xfId="0" applyFont="1" applyFill="1" applyBorder="1" applyAlignment="1">
      <alignment horizontal="center"/>
    </xf>
    <xf numFmtId="0" fontId="40" fillId="7" borderId="10" xfId="0" applyFont="1" applyFill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76200</xdr:rowOff>
    </xdr:from>
    <xdr:to>
      <xdr:col>2</xdr:col>
      <xdr:colOff>809625</xdr:colOff>
      <xdr:row>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409700"/>
          <a:ext cx="2828925" cy="647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Modify cells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YELLOW to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 match current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anticipated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system rules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 construct hypothetical transaction history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PageLayoutView="0" workbookViewId="0" topLeftCell="A1">
      <pane xSplit="3" topLeftCell="D1" activePane="topRight" state="frozen"/>
      <selection pane="topLeft" activeCell="I9" sqref="I9"/>
      <selection pane="topRight" activeCell="D1" sqref="D1"/>
    </sheetView>
  </sheetViews>
  <sheetFormatPr defaultColWidth="9.140625" defaultRowHeight="15"/>
  <cols>
    <col min="1" max="1" width="12.7109375" style="0" customWidth="1"/>
    <col min="2" max="2" width="20.421875" style="3" bestFit="1" customWidth="1"/>
    <col min="3" max="3" width="12.57421875" style="0" customWidth="1"/>
    <col min="4" max="4" width="2.140625" style="18" customWidth="1"/>
    <col min="5" max="5" width="13.421875" style="0" bestFit="1" customWidth="1"/>
    <col min="6" max="6" width="20.28125" style="0" customWidth="1"/>
    <col min="7" max="7" width="17.57421875" style="0" bestFit="1" customWidth="1"/>
    <col min="8" max="8" width="17.7109375" style="0" bestFit="1" customWidth="1"/>
    <col min="9" max="9" width="1.421875" style="57" customWidth="1"/>
    <col min="10" max="10" width="21.8515625" style="0" customWidth="1"/>
    <col min="11" max="11" width="20.28125" style="0" customWidth="1"/>
    <col min="12" max="12" width="18.28125" style="0" customWidth="1"/>
    <col min="13" max="13" width="0.9921875" style="0" customWidth="1"/>
    <col min="14" max="14" width="24.8515625" style="0" customWidth="1"/>
    <col min="15" max="15" width="18.57421875" style="26" customWidth="1"/>
    <col min="16" max="16" width="11.421875" style="3" bestFit="1" customWidth="1"/>
    <col min="17" max="17" width="1.421875" style="57" customWidth="1"/>
    <col min="18" max="18" width="21.8515625" style="0" customWidth="1"/>
    <col min="19" max="19" width="20.28125" style="0" customWidth="1"/>
    <col min="20" max="20" width="18.28125" style="0" customWidth="1"/>
    <col min="21" max="21" width="0.9921875" style="9" customWidth="1"/>
    <col min="22" max="22" width="24.8515625" style="0" customWidth="1"/>
    <col min="23" max="23" width="18.57421875" style="0" customWidth="1"/>
    <col min="24" max="24" width="11.421875" style="0" bestFit="1" customWidth="1"/>
    <col min="25" max="25" width="2.140625" style="57" customWidth="1"/>
  </cols>
  <sheetData>
    <row r="1" spans="1:16" ht="15">
      <c r="A1" s="7"/>
      <c r="B1" s="6"/>
      <c r="C1" s="7"/>
      <c r="E1" s="7"/>
      <c r="F1" s="7"/>
      <c r="G1" s="7"/>
      <c r="J1" s="9"/>
      <c r="K1" s="9"/>
      <c r="L1" s="9"/>
      <c r="M1" s="9"/>
      <c r="N1" s="9"/>
      <c r="O1" s="43"/>
      <c r="P1" s="44"/>
    </row>
    <row r="2" spans="1:24" ht="15">
      <c r="A2" s="5" t="s">
        <v>0</v>
      </c>
      <c r="B2" s="5" t="s">
        <v>11</v>
      </c>
      <c r="C2" s="5" t="s">
        <v>10</v>
      </c>
      <c r="D2" s="34"/>
      <c r="E2" s="5" t="s">
        <v>9</v>
      </c>
      <c r="F2" s="138" t="s">
        <v>39</v>
      </c>
      <c r="G2" s="138"/>
      <c r="H2" s="138"/>
      <c r="I2" s="58"/>
      <c r="J2" s="140" t="s">
        <v>55</v>
      </c>
      <c r="K2" s="141"/>
      <c r="L2" s="142"/>
      <c r="M2" s="25"/>
      <c r="N2" s="152" t="s">
        <v>58</v>
      </c>
      <c r="O2" s="152"/>
      <c r="P2" s="152"/>
      <c r="R2" s="143" t="s">
        <v>40</v>
      </c>
      <c r="S2" s="144"/>
      <c r="T2" s="145"/>
      <c r="V2" s="152" t="s">
        <v>28</v>
      </c>
      <c r="W2" s="152"/>
      <c r="X2" s="152"/>
    </row>
    <row r="3" spans="1:24" ht="15" customHeight="1">
      <c r="A3" s="135" t="s">
        <v>53</v>
      </c>
      <c r="B3" s="135"/>
      <c r="C3" s="21" t="s">
        <v>54</v>
      </c>
      <c r="D3" s="35"/>
      <c r="E3" s="21" t="s">
        <v>12</v>
      </c>
      <c r="F3" s="55" t="s">
        <v>5</v>
      </c>
      <c r="G3" s="19" t="s">
        <v>57</v>
      </c>
      <c r="H3" s="19" t="s">
        <v>56</v>
      </c>
      <c r="J3" s="52" t="s">
        <v>5</v>
      </c>
      <c r="K3" s="24" t="s">
        <v>57</v>
      </c>
      <c r="L3" s="24" t="s">
        <v>56</v>
      </c>
      <c r="M3" s="25"/>
      <c r="N3" s="159" t="s">
        <v>63</v>
      </c>
      <c r="O3" s="160"/>
      <c r="P3" s="161"/>
      <c r="R3" s="55" t="s">
        <v>5</v>
      </c>
      <c r="S3" s="5" t="s">
        <v>57</v>
      </c>
      <c r="T3" s="5" t="s">
        <v>4</v>
      </c>
      <c r="V3" s="159" t="s">
        <v>72</v>
      </c>
      <c r="W3" s="160"/>
      <c r="X3" s="161"/>
    </row>
    <row r="4" spans="1:24" ht="15">
      <c r="A4" s="4" t="s">
        <v>2</v>
      </c>
      <c r="B4" s="4" t="s">
        <v>6</v>
      </c>
      <c r="C4" s="136" t="s">
        <v>60</v>
      </c>
      <c r="D4" s="35"/>
      <c r="E4" s="136" t="s">
        <v>31</v>
      </c>
      <c r="F4" s="56" t="s">
        <v>1</v>
      </c>
      <c r="G4" s="41" t="s">
        <v>8</v>
      </c>
      <c r="H4" s="41">
        <v>2</v>
      </c>
      <c r="J4" s="53" t="s">
        <v>1</v>
      </c>
      <c r="K4" s="45" t="s">
        <v>6</v>
      </c>
      <c r="L4" s="24">
        <v>4</v>
      </c>
      <c r="M4" s="25"/>
      <c r="N4" s="162"/>
      <c r="O4" s="163"/>
      <c r="P4" s="164"/>
      <c r="R4" s="56" t="s">
        <v>1</v>
      </c>
      <c r="S4" s="13" t="s">
        <v>6</v>
      </c>
      <c r="T4" s="24">
        <v>4</v>
      </c>
      <c r="V4" s="162"/>
      <c r="W4" s="163"/>
      <c r="X4" s="164"/>
    </row>
    <row r="5" spans="1:24" ht="45">
      <c r="A5" s="4" t="s">
        <v>3</v>
      </c>
      <c r="B5" s="4" t="s">
        <v>41</v>
      </c>
      <c r="C5" s="137"/>
      <c r="D5" s="35"/>
      <c r="E5" s="137"/>
      <c r="F5" s="54" t="s">
        <v>51</v>
      </c>
      <c r="G5" s="46" t="s">
        <v>6</v>
      </c>
      <c r="H5" s="46">
        <v>3</v>
      </c>
      <c r="J5" s="54" t="s">
        <v>51</v>
      </c>
      <c r="K5" s="84" t="s">
        <v>6</v>
      </c>
      <c r="L5" s="84">
        <v>3</v>
      </c>
      <c r="M5" s="16"/>
      <c r="N5" s="162"/>
      <c r="O5" s="163"/>
      <c r="P5" s="164"/>
      <c r="R5" s="54" t="s">
        <v>51</v>
      </c>
      <c r="S5" s="84" t="s">
        <v>41</v>
      </c>
      <c r="T5" s="84">
        <v>4</v>
      </c>
      <c r="V5" s="162"/>
      <c r="W5" s="163"/>
      <c r="X5" s="164"/>
    </row>
    <row r="6" spans="1:24" ht="30">
      <c r="A6" s="20"/>
      <c r="C6" s="22"/>
      <c r="D6" s="36"/>
      <c r="F6" s="54" t="s">
        <v>52</v>
      </c>
      <c r="G6" s="46" t="s">
        <v>7</v>
      </c>
      <c r="H6" s="46">
        <v>3</v>
      </c>
      <c r="J6" s="54" t="s">
        <v>52</v>
      </c>
      <c r="K6" s="84" t="s">
        <v>6</v>
      </c>
      <c r="L6" s="84">
        <v>6</v>
      </c>
      <c r="M6" s="16"/>
      <c r="N6" s="162"/>
      <c r="O6" s="163"/>
      <c r="P6" s="164"/>
      <c r="R6" s="54" t="s">
        <v>52</v>
      </c>
      <c r="S6" s="84" t="s">
        <v>41</v>
      </c>
      <c r="T6" s="84">
        <v>6</v>
      </c>
      <c r="V6" s="162"/>
      <c r="W6" s="163"/>
      <c r="X6" s="164"/>
    </row>
    <row r="7" spans="1:24" ht="15">
      <c r="A7" s="20"/>
      <c r="C7" s="22"/>
      <c r="D7" s="36"/>
      <c r="F7" s="54" t="s">
        <v>59</v>
      </c>
      <c r="G7" s="24" t="s">
        <v>8</v>
      </c>
      <c r="H7" s="24">
        <v>2</v>
      </c>
      <c r="J7" s="54" t="s">
        <v>59</v>
      </c>
      <c r="K7" s="84" t="s">
        <v>6</v>
      </c>
      <c r="L7" s="24">
        <v>2</v>
      </c>
      <c r="M7" s="25"/>
      <c r="N7" s="165"/>
      <c r="O7" s="166"/>
      <c r="P7" s="167"/>
      <c r="R7" s="54" t="s">
        <v>59</v>
      </c>
      <c r="S7" s="84" t="s">
        <v>41</v>
      </c>
      <c r="T7" s="24">
        <v>2</v>
      </c>
      <c r="V7" s="165"/>
      <c r="W7" s="166"/>
      <c r="X7" s="167"/>
    </row>
    <row r="8" spans="3:24" ht="15">
      <c r="C8" s="22"/>
      <c r="D8" s="36"/>
      <c r="E8" s="8"/>
      <c r="F8" s="8" t="s">
        <v>67</v>
      </c>
      <c r="G8" s="83">
        <v>1000000</v>
      </c>
      <c r="J8" s="9"/>
      <c r="K8" s="17"/>
      <c r="L8" s="17"/>
      <c r="M8" s="16"/>
      <c r="N8" s="77"/>
      <c r="O8" s="77"/>
      <c r="P8" s="77"/>
      <c r="Q8" s="59"/>
      <c r="R8" s="18"/>
      <c r="S8" s="17"/>
      <c r="T8" s="17"/>
      <c r="V8" s="77"/>
      <c r="W8" s="77"/>
      <c r="X8" s="77"/>
    </row>
    <row r="9" spans="1:24" ht="15">
      <c r="A9" s="138" t="s">
        <v>13</v>
      </c>
      <c r="B9" s="138"/>
      <c r="C9" s="138"/>
      <c r="D9" s="34"/>
      <c r="E9" s="139" t="str">
        <f>F2</f>
        <v>Today: Constant $1.00/share NAV</v>
      </c>
      <c r="F9" s="139"/>
      <c r="G9" s="139"/>
      <c r="H9" s="139"/>
      <c r="I9" s="58"/>
      <c r="J9" s="153" t="s">
        <v>14</v>
      </c>
      <c r="K9" s="154"/>
      <c r="L9" s="155"/>
      <c r="M9" s="42"/>
      <c r="N9" s="156" t="s">
        <v>32</v>
      </c>
      <c r="O9" s="157"/>
      <c r="P9" s="158"/>
      <c r="Q9" s="59"/>
      <c r="R9" s="146" t="s">
        <v>15</v>
      </c>
      <c r="S9" s="147"/>
      <c r="T9" s="148"/>
      <c r="U9" s="69"/>
      <c r="V9" s="149" t="s">
        <v>32</v>
      </c>
      <c r="W9" s="150"/>
      <c r="X9" s="151"/>
    </row>
    <row r="10" spans="1:25" s="30" customFormat="1" ht="24" customHeight="1">
      <c r="A10" s="31" t="s">
        <v>42</v>
      </c>
      <c r="B10" s="31" t="s">
        <v>43</v>
      </c>
      <c r="C10" s="31" t="s">
        <v>43</v>
      </c>
      <c r="D10" s="37"/>
      <c r="E10" s="32" t="s">
        <v>12</v>
      </c>
      <c r="F10" s="33" t="s">
        <v>44</v>
      </c>
      <c r="G10" s="33" t="s">
        <v>45</v>
      </c>
      <c r="H10" s="33" t="s">
        <v>69</v>
      </c>
      <c r="I10" s="60"/>
      <c r="J10" s="47" t="s">
        <v>46</v>
      </c>
      <c r="K10" s="47" t="s">
        <v>47</v>
      </c>
      <c r="L10" s="47" t="s">
        <v>70</v>
      </c>
      <c r="M10" s="47"/>
      <c r="N10" s="47" t="s">
        <v>48</v>
      </c>
      <c r="O10" s="47" t="s">
        <v>49</v>
      </c>
      <c r="P10" s="47" t="s">
        <v>27</v>
      </c>
      <c r="Q10" s="64"/>
      <c r="R10" s="33" t="s">
        <v>50</v>
      </c>
      <c r="S10" s="33" t="s">
        <v>33</v>
      </c>
      <c r="T10" s="33" t="s">
        <v>68</v>
      </c>
      <c r="U10" s="9"/>
      <c r="V10" s="33" t="s">
        <v>29</v>
      </c>
      <c r="W10" s="33" t="s">
        <v>30</v>
      </c>
      <c r="X10" s="33" t="s">
        <v>26</v>
      </c>
      <c r="Y10" s="68"/>
    </row>
    <row r="11" spans="1:25" s="3" customFormat="1" ht="30">
      <c r="A11" s="98" t="s">
        <v>61</v>
      </c>
      <c r="B11" s="98" t="s">
        <v>78</v>
      </c>
      <c r="C11" s="98" t="s">
        <v>79</v>
      </c>
      <c r="D11" s="34"/>
      <c r="E11" s="41" t="s">
        <v>9</v>
      </c>
      <c r="F11" s="93" t="s">
        <v>75</v>
      </c>
      <c r="G11" s="93" t="s">
        <v>76</v>
      </c>
      <c r="H11" s="93" t="s">
        <v>66</v>
      </c>
      <c r="I11" s="94"/>
      <c r="J11" s="91" t="s">
        <v>75</v>
      </c>
      <c r="K11" s="91" t="s">
        <v>76</v>
      </c>
      <c r="L11" s="91" t="s">
        <v>66</v>
      </c>
      <c r="M11" s="91"/>
      <c r="N11" s="91" t="s">
        <v>77</v>
      </c>
      <c r="O11" s="95" t="s">
        <v>59</v>
      </c>
      <c r="P11" s="24" t="s">
        <v>71</v>
      </c>
      <c r="Q11" s="65"/>
      <c r="R11" s="93" t="s">
        <v>75</v>
      </c>
      <c r="S11" s="93" t="s">
        <v>76</v>
      </c>
      <c r="T11" s="93" t="s">
        <v>66</v>
      </c>
      <c r="U11" s="96"/>
      <c r="V11" s="93" t="s">
        <v>76</v>
      </c>
      <c r="W11" s="97" t="s">
        <v>59</v>
      </c>
      <c r="X11" s="92" t="s">
        <v>71</v>
      </c>
      <c r="Y11" s="65"/>
    </row>
    <row r="12" spans="2:25" s="3" customFormat="1" ht="15">
      <c r="B12" s="12"/>
      <c r="C12" s="12"/>
      <c r="D12" s="29"/>
      <c r="E12" s="23"/>
      <c r="F12" s="23"/>
      <c r="G12" s="23"/>
      <c r="H12" s="15" t="str">
        <f>FIXED(G$8,H$5,)</f>
        <v>1,000,000.000</v>
      </c>
      <c r="I12" s="61"/>
      <c r="J12" s="48"/>
      <c r="K12" s="48"/>
      <c r="L12" s="15" t="str">
        <f>FIXED($G$8,L$5,)</f>
        <v>1,000,000.000</v>
      </c>
      <c r="M12" s="15"/>
      <c r="N12" s="15"/>
      <c r="O12" s="49"/>
      <c r="P12" s="46"/>
      <c r="Q12" s="66"/>
      <c r="R12" s="10"/>
      <c r="S12" s="10"/>
      <c r="T12" s="11" t="str">
        <f>FIXED($G$8,T$5,)</f>
        <v>1,000,000.0000</v>
      </c>
      <c r="U12" s="9"/>
      <c r="V12" s="11"/>
      <c r="W12" s="27"/>
      <c r="X12" s="4"/>
      <c r="Y12" s="66"/>
    </row>
    <row r="13" spans="1:25" ht="15">
      <c r="A13" s="84" t="s">
        <v>2</v>
      </c>
      <c r="B13" s="86">
        <v>500000000</v>
      </c>
      <c r="C13" s="88">
        <v>1.0036</v>
      </c>
      <c r="D13" s="38"/>
      <c r="E13" s="87">
        <f aca="true" t="shared" si="0" ref="E13:E34">IF(C13="","",1)</f>
        <v>1</v>
      </c>
      <c r="F13" s="14" t="str">
        <f aca="true" t="shared" si="1" ref="F13:F34">IF($B13="","",FIXED(IF(G$6="Round",ROUND($B13/$E13,H$6),TRUNC($B13/$E13,H$6)),H$6,))</f>
        <v>500,000,000.000</v>
      </c>
      <c r="G13" s="14" t="str">
        <f aca="true" t="shared" si="2" ref="G13:G34">IF(F13="","",FIXED((IF(G$5="round",ROUND(F13,H$5),TRUNC(F13,H$5))),H$5,))</f>
        <v>500,000,000.000</v>
      </c>
      <c r="H13" s="14" t="str">
        <f aca="true" t="shared" si="3" ref="H13:H34">IF($B13="","",IF($A13="Buy",FIXED((IF(G$5="round",ROUND(H12+F13,H$5),TRUNC(H12+F13,H$5))),H$5,),FIXED((IF(G$5="round",ROUND(H12-F13,H$5),TRUNC(H12-F13,H$5))),H$5,)))</f>
        <v>501,000,000.000</v>
      </c>
      <c r="I13" s="62"/>
      <c r="J13" s="50" t="str">
        <f>IF($B13="","",FIXED((IF(K$6="Round",ROUND($B13/ROUND($C13,L$4),L$6),TRUNC($B13/ROUND($C13,L$4),L$6))),L$6,))</f>
        <v>498,206,456.755680</v>
      </c>
      <c r="K13" s="50" t="str">
        <f aca="true" t="shared" si="4" ref="K13:K26">IF(J13="","",FIXED((IF(K$5="round",ROUND(J13,L$5),TRUNC(J13,L$5))),L$5,))</f>
        <v>498,206,456.756</v>
      </c>
      <c r="L13" s="50" t="str">
        <f>IF($B13="","",FIXED((IF($A13="Buy",IF(K$5="round",ROUND(L12+K13,L$5),TRUNC(L12+K13,L$5)),IF(K$5="round",ROUND(L12-K13,L$5),TRUNC(L12-K13,L$5)))),L$5,))</f>
        <v>499,206,456.756</v>
      </c>
      <c r="M13" s="50"/>
      <c r="N13" s="90">
        <f>IF($A13="Sell",ROUND($C13,L$4)*K13,"")</f>
      </c>
      <c r="O13" s="51">
        <f>IF(N13&lt;&gt;"",IF(K$7="Round",ROUND(N13,L$7),TRUNC(N13,L$7)),"")</f>
      </c>
      <c r="P13" s="46">
        <f>IF(O13&lt;&gt;"",IF(O13=$B13,"NO","YES"),"")</f>
      </c>
      <c r="Q13" s="62"/>
      <c r="R13" s="14" t="str">
        <f aca="true" t="shared" si="5" ref="R13:R34">IF($B13="","",FIXED((IF(S$6="Round",ROUND($B13/ROUND($C13,T$4),T$6),TRUNC($B13/ROUND($C13,T$4),T$6))),T$6,))</f>
        <v>498,206,456.755680</v>
      </c>
      <c r="S13" s="14" t="str">
        <f aca="true" t="shared" si="6" ref="S13:S34">IF(R13="","",FIXED((IF(S$5="round",ROUND(R13,T$5),TRUNC(R13,T$5))),T$5,))</f>
        <v>498,206,456.7556</v>
      </c>
      <c r="T13" s="14" t="str">
        <f aca="true" t="shared" si="7" ref="T13:T34">IF($B13="","",FIXED((IF($A13="Buy",IF(S$5="round",ROUND(T12+S13,T$5),TRUNC(T12+S13,T$5)),IF(S$5="round",ROUND(T12-S13,T$5),TRUNC(T12-S13,T$5)))),T$5,))</f>
        <v>499,206,456.7556</v>
      </c>
      <c r="V13" s="14">
        <f>IF($A13="Sell",ROUND($C13,T$4)*S13,"")</f>
      </c>
      <c r="W13" s="28">
        <f>IF(V13&lt;&gt;"",IF(S$7="Round",ROUND(V13,T$7),TRUNC(V13,T$7)),"")</f>
      </c>
      <c r="X13" s="4">
        <f>IF(W13&lt;&gt;"",IF(W13=$B13,"NO","YES"),"")</f>
      </c>
      <c r="Y13" s="62"/>
    </row>
    <row r="14" spans="1:25" ht="15">
      <c r="A14" s="84" t="s">
        <v>2</v>
      </c>
      <c r="B14" s="86">
        <v>3777300</v>
      </c>
      <c r="C14" s="89">
        <v>1.0044</v>
      </c>
      <c r="D14" s="39"/>
      <c r="E14" s="87">
        <f t="shared" si="0"/>
        <v>1</v>
      </c>
      <c r="F14" s="14" t="str">
        <f t="shared" si="1"/>
        <v>3,777,300.000</v>
      </c>
      <c r="G14" s="14" t="str">
        <f t="shared" si="2"/>
        <v>3,777,300.000</v>
      </c>
      <c r="H14" s="14" t="str">
        <f t="shared" si="3"/>
        <v>504,777,300.000</v>
      </c>
      <c r="I14" s="62"/>
      <c r="J14" s="50" t="str">
        <f>IF($B14="","",FIXED((IF(K$6="Round",ROUND($B14/ROUND($C14,L$4),L$6),TRUNC($B14/ROUND($C14,L$4),L$6))),L$6,))</f>
        <v>3,760,752.688172</v>
      </c>
      <c r="K14" s="50" t="str">
        <f t="shared" si="4"/>
        <v>3,760,752.688</v>
      </c>
      <c r="L14" s="50" t="str">
        <f>IF($B14="","",FIXED((IF($A14="Buy",IF(K$5="round",ROUND(L13+K14,L$5),TRUNC(L13+K14,L$5)),IF(K$5="round",ROUND(L13-K14,L$5),TRUNC(L13-K14,L$5)))),L$5,))</f>
        <v>502,967,209.444</v>
      </c>
      <c r="M14" s="50"/>
      <c r="N14" s="90">
        <f aca="true" t="shared" si="8" ref="N14:N34">IF($A14="Sell",ROUND($C14,L$4)*K14,"")</f>
      </c>
      <c r="O14" s="51">
        <f>IF(N14&lt;&gt;"",IF(K$7="Round",ROUND(N14,L$7),TRUNC(N14,L$7)),"")</f>
      </c>
      <c r="P14" s="46">
        <f>IF(O14&lt;&gt;"",IF(O14=$B14,"NO","YES"),"")</f>
      </c>
      <c r="Q14" s="62"/>
      <c r="R14" s="14" t="str">
        <f t="shared" si="5"/>
        <v>3,760,752.688172</v>
      </c>
      <c r="S14" s="14" t="str">
        <f t="shared" si="6"/>
        <v>3,760,752.6881</v>
      </c>
      <c r="T14" s="14" t="str">
        <f t="shared" si="7"/>
        <v>502,967,209.4437</v>
      </c>
      <c r="V14" s="14">
        <f aca="true" t="shared" si="9" ref="V14:V34">IF($A14="Sell",ROUND($C14,T$4)*S14,"")</f>
      </c>
      <c r="W14" s="28">
        <f>IF(V14&lt;&gt;"",IF(S$7="Round",ROUND(V14,T$7),TRUNC(V14,T$7)),"")</f>
      </c>
      <c r="X14" s="4">
        <f>IF(W14&lt;&gt;"",IF(W14=$B14,"NO","YES"),"")</f>
      </c>
      <c r="Y14" s="62"/>
    </row>
    <row r="15" spans="1:25" ht="15">
      <c r="A15" s="84" t="s">
        <v>3</v>
      </c>
      <c r="B15" s="86">
        <v>296719530.37</v>
      </c>
      <c r="C15" s="89">
        <v>0.9987</v>
      </c>
      <c r="D15" s="39"/>
      <c r="E15" s="87">
        <f t="shared" si="0"/>
        <v>1</v>
      </c>
      <c r="F15" s="14" t="str">
        <f t="shared" si="1"/>
        <v>296,719,530.370</v>
      </c>
      <c r="G15" s="14" t="str">
        <f t="shared" si="2"/>
        <v>296,719,530.370</v>
      </c>
      <c r="H15" s="14" t="str">
        <f t="shared" si="3"/>
        <v>208,057,769.630</v>
      </c>
      <c r="I15" s="62"/>
      <c r="J15" s="50" t="str">
        <f>IF($B15="","",FIXED((IF(K$6="Round",ROUND($B15/ROUND($C15,L$4),L$6),TRUNC($B15/ROUND($C15,L$4),L$6))),L$6,))</f>
        <v>297,105,767.868229</v>
      </c>
      <c r="K15" s="50" t="str">
        <f t="shared" si="4"/>
        <v>297,105,767.868</v>
      </c>
      <c r="L15" s="50" t="str">
        <f>IF($B15="","",FIXED((IF($A15="Buy",IF(K$5="round",ROUND(L14+K15,L$5),TRUNC(L14+K15,L$5)),IF(K$5="round",ROUND(L14-K15,L$5),TRUNC(L14-K15,L$5)))),L$5,))</f>
        <v>205,861,441.576</v>
      </c>
      <c r="M15" s="50"/>
      <c r="N15" s="90">
        <f t="shared" si="8"/>
        <v>296719530.3697716</v>
      </c>
      <c r="O15" s="51">
        <f>IF(N15&lt;&gt;"",IF(K$7="Round",ROUND(N15,L$7),TRUNC(N15,L$7)),"")</f>
        <v>296719530.37</v>
      </c>
      <c r="P15" s="46" t="str">
        <f>IF(O15&lt;&gt;"",IF(O15=$B15,"NO","YES"),"")</f>
        <v>NO</v>
      </c>
      <c r="Q15" s="62"/>
      <c r="R15" s="14" t="str">
        <f t="shared" si="5"/>
        <v>297,105,767.868229</v>
      </c>
      <c r="S15" s="14" t="str">
        <f t="shared" si="6"/>
        <v>297,105,767.8682</v>
      </c>
      <c r="T15" s="14" t="str">
        <f t="shared" si="7"/>
        <v>205,861,441.5755</v>
      </c>
      <c r="V15" s="14">
        <f t="shared" si="9"/>
        <v>296719530.36997133</v>
      </c>
      <c r="W15" s="28">
        <f>IF(V15&lt;&gt;"",IF(S$7="Round",ROUND(V15,T$7),TRUNC(V15,T$7)),"")</f>
        <v>296719530.36</v>
      </c>
      <c r="X15" s="4" t="str">
        <f>IF(W15&lt;&gt;"",IF(W15=$B15,"NO","YES"),"")</f>
        <v>YES</v>
      </c>
      <c r="Y15" s="62"/>
    </row>
    <row r="16" spans="1:25" ht="15">
      <c r="A16" s="84"/>
      <c r="B16" s="86"/>
      <c r="C16" s="89"/>
      <c r="D16" s="39"/>
      <c r="E16" s="87">
        <f t="shared" si="0"/>
      </c>
      <c r="F16" s="14">
        <f t="shared" si="1"/>
      </c>
      <c r="G16" s="14">
        <f t="shared" si="2"/>
      </c>
      <c r="H16" s="14">
        <f t="shared" si="3"/>
      </c>
      <c r="I16" s="63"/>
      <c r="J16" s="50">
        <f>IF($B16="","",FIXED((IF(K$6="Round",ROUND($B16/ROUND($C16,L$4),L$6),TRUNC($B16/ROUND($C16,L$4),L$6))),L$6,))</f>
      </c>
      <c r="K16" s="50">
        <f t="shared" si="4"/>
      </c>
      <c r="L16" s="50">
        <f>IF($B16="","",FIXED((IF($A16="Buy",IF(K$5="round",ROUND(L15+K16,L$5),TRUNC(L15+K16,L$5)),IF(K$5="round",ROUND(L15-K16,L$5),TRUNC(L15-K16,L$5)))),L$5,))</f>
      </c>
      <c r="M16" s="50"/>
      <c r="N16" s="90">
        <f t="shared" si="8"/>
      </c>
      <c r="O16" s="51">
        <f aca="true" t="shared" si="10" ref="O16:O34">IF(N16&lt;&gt;"",IF(K$7="Round",ROUND(N16,L$7),TRUNC(N16,L$7)),"")</f>
      </c>
      <c r="P16" s="46">
        <f aca="true" t="shared" si="11" ref="P16:P34">IF(O16&lt;&gt;"",IF(O16=$B16,"NO","YES"),"")</f>
      </c>
      <c r="Q16" s="67"/>
      <c r="R16" s="14">
        <f t="shared" si="5"/>
      </c>
      <c r="S16" s="14">
        <f t="shared" si="6"/>
      </c>
      <c r="T16" s="14">
        <f t="shared" si="7"/>
      </c>
      <c r="V16" s="14">
        <f t="shared" si="9"/>
      </c>
      <c r="W16" s="28">
        <f aca="true" t="shared" si="12" ref="W16:W34">IF(V16&lt;&gt;"",IF(S$7="Round",ROUND(V16,T$7),TRUNC(V16,T$7)),"")</f>
      </c>
      <c r="X16" s="4">
        <f aca="true" t="shared" si="13" ref="X16:X34">IF(W16&lt;&gt;"",IF(W16=$B16,"NO","YES"),"")</f>
      </c>
      <c r="Y16" s="67"/>
    </row>
    <row r="17" spans="1:25" ht="15">
      <c r="A17" s="84"/>
      <c r="B17" s="86"/>
      <c r="C17" s="89"/>
      <c r="D17" s="39"/>
      <c r="E17" s="87">
        <f t="shared" si="0"/>
      </c>
      <c r="F17" s="14">
        <f t="shared" si="1"/>
      </c>
      <c r="G17" s="14">
        <f t="shared" si="2"/>
      </c>
      <c r="H17" s="14">
        <f t="shared" si="3"/>
      </c>
      <c r="I17" s="63"/>
      <c r="J17" s="50">
        <f aca="true" t="shared" si="14" ref="J17:J34">IF($B17="","",FIXED((IF(K$6="Round",ROUND($B17/ROUND($C17,L$4),L$6),TRUNC($B17/ROUND($C17,L$4),L$6))),L$6,))</f>
      </c>
      <c r="K17" s="50">
        <f t="shared" si="4"/>
      </c>
      <c r="L17" s="50">
        <f>IF($B17="","",FIXED((IF($A17="Buy",IF(K$5="round",ROUND(L16+K17,L$5),TRUNC(L16+K17,L$5)),IF(K$5="round",ROUND(L16-K17,L$5),TRUNC(L16-K17,L$5)))),L$5,))</f>
      </c>
      <c r="M17" s="50"/>
      <c r="N17" s="90">
        <f t="shared" si="8"/>
      </c>
      <c r="O17" s="51">
        <f t="shared" si="10"/>
      </c>
      <c r="P17" s="46">
        <f t="shared" si="11"/>
      </c>
      <c r="Q17" s="67"/>
      <c r="R17" s="14">
        <f t="shared" si="5"/>
      </c>
      <c r="S17" s="14">
        <f t="shared" si="6"/>
      </c>
      <c r="T17" s="14">
        <f t="shared" si="7"/>
      </c>
      <c r="V17" s="14">
        <f t="shared" si="9"/>
      </c>
      <c r="W17" s="28">
        <f t="shared" si="12"/>
      </c>
      <c r="X17" s="4">
        <f t="shared" si="13"/>
      </c>
      <c r="Y17" s="67"/>
    </row>
    <row r="18" spans="1:25" ht="15">
      <c r="A18" s="84"/>
      <c r="B18" s="86"/>
      <c r="C18" s="89"/>
      <c r="D18" s="39"/>
      <c r="E18" s="87">
        <f t="shared" si="0"/>
      </c>
      <c r="F18" s="14">
        <f t="shared" si="1"/>
      </c>
      <c r="G18" s="14">
        <f t="shared" si="2"/>
      </c>
      <c r="H18" s="14">
        <f t="shared" si="3"/>
      </c>
      <c r="I18" s="63"/>
      <c r="J18" s="50">
        <f t="shared" si="14"/>
      </c>
      <c r="K18" s="50">
        <f t="shared" si="4"/>
      </c>
      <c r="L18" s="50">
        <f>IF($B18="","",FIXED((IF($A18="Buy",IF(K$5="round",ROUND(L17+K18,L$5),TRUNC(L17+K18,L$5)),IF(K$5="round",ROUND(L17-K18,L$5),TRUNC(L17-K18,L$5)))),L$5,))</f>
      </c>
      <c r="M18" s="50"/>
      <c r="N18" s="90">
        <f t="shared" si="8"/>
      </c>
      <c r="O18" s="51">
        <f t="shared" si="10"/>
      </c>
      <c r="P18" s="46">
        <f t="shared" si="11"/>
      </c>
      <c r="Q18" s="67"/>
      <c r="R18" s="14">
        <f t="shared" si="5"/>
      </c>
      <c r="S18" s="14">
        <f t="shared" si="6"/>
      </c>
      <c r="T18" s="14">
        <f t="shared" si="7"/>
      </c>
      <c r="V18" s="14">
        <f t="shared" si="9"/>
      </c>
      <c r="W18" s="28">
        <f t="shared" si="12"/>
      </c>
      <c r="X18" s="4">
        <f t="shared" si="13"/>
      </c>
      <c r="Y18" s="67"/>
    </row>
    <row r="19" spans="1:25" ht="15">
      <c r="A19" s="84"/>
      <c r="B19" s="86"/>
      <c r="C19" s="89"/>
      <c r="D19" s="39"/>
      <c r="E19" s="87">
        <f t="shared" si="0"/>
      </c>
      <c r="F19" s="14">
        <f t="shared" si="1"/>
      </c>
      <c r="G19" s="14">
        <f t="shared" si="2"/>
      </c>
      <c r="H19" s="14">
        <f t="shared" si="3"/>
      </c>
      <c r="I19" s="63"/>
      <c r="J19" s="50">
        <f t="shared" si="14"/>
      </c>
      <c r="K19" s="50">
        <f t="shared" si="4"/>
      </c>
      <c r="L19" s="50">
        <f>IF($B19="","",FIXED((IF($A19="Buy",IF(K$5="round",ROUND(L18+K19,L$5),TRUNC(L18+K19,L$5)),IF(K$5="round",ROUND(L18-K19,L$5),TRUNC(L18-K19,L$5)))),L$5,))</f>
      </c>
      <c r="M19" s="50"/>
      <c r="N19" s="90">
        <f t="shared" si="8"/>
      </c>
      <c r="O19" s="51">
        <f t="shared" si="10"/>
      </c>
      <c r="P19" s="46">
        <f t="shared" si="11"/>
      </c>
      <c r="Q19" s="67"/>
      <c r="R19" s="14">
        <f t="shared" si="5"/>
      </c>
      <c r="S19" s="14">
        <f t="shared" si="6"/>
      </c>
      <c r="T19" s="14">
        <f t="shared" si="7"/>
      </c>
      <c r="V19" s="14">
        <f t="shared" si="9"/>
      </c>
      <c r="W19" s="28">
        <f t="shared" si="12"/>
      </c>
      <c r="X19" s="4">
        <f t="shared" si="13"/>
      </c>
      <c r="Y19" s="67"/>
    </row>
    <row r="20" spans="1:25" ht="15">
      <c r="A20" s="84"/>
      <c r="B20" s="86"/>
      <c r="C20" s="89"/>
      <c r="D20" s="39"/>
      <c r="E20" s="87">
        <f t="shared" si="0"/>
      </c>
      <c r="F20" s="14">
        <f t="shared" si="1"/>
      </c>
      <c r="G20" s="14">
        <f t="shared" si="2"/>
      </c>
      <c r="H20" s="14">
        <f t="shared" si="3"/>
      </c>
      <c r="I20" s="63"/>
      <c r="J20" s="50">
        <f>IF($B20="","",FIXED((IF(K$6="Round",ROUND($B20/ROUND($C20,L$4),L$6),TRUNC($B20/ROUND($C20,L$4),L$6))),L$6,))</f>
      </c>
      <c r="K20" s="50">
        <f t="shared" si="4"/>
      </c>
      <c r="L20" s="50">
        <f aca="true" t="shared" si="15" ref="L20:L34">IF($B20="","",FIXED((IF($A20="Buy",IF(K$5="round",ROUND(L19+K20,L$5),TRUNC(L19+K20,L$5)),IF(K$5="round",ROUND(L19-K20,L$5),TRUNC(L19-K20,L$5)))),L$5,))</f>
      </c>
      <c r="M20" s="50"/>
      <c r="N20" s="90">
        <f>IF($A20="Sell",ROUND($C20,L$4)*K20,"")</f>
      </c>
      <c r="O20" s="51">
        <f>IF(N20&lt;&gt;"",IF(K$7="Round",ROUND(N20,L$7),TRUNC(N20,L$7)),"")</f>
      </c>
      <c r="P20" s="46">
        <f t="shared" si="11"/>
      </c>
      <c r="Q20" s="67"/>
      <c r="R20" s="14">
        <f>IF($B20="","",FIXED((IF(S$6="Round",ROUND($B20/ROUND($C20,T$4),T$6),TRUNC($B20/ROUND($C20,T$4),T$6))),T$6,))</f>
      </c>
      <c r="S20" s="14">
        <f t="shared" si="6"/>
      </c>
      <c r="T20" s="14">
        <f aca="true" t="shared" si="16" ref="T20:T27">IF($B20="","",FIXED((IF($A20="Buy",IF(S$5="round",ROUND(T19+S20,T$5),TRUNC(T19+S20,T$5)),IF(S$5="round",ROUND(T19-S20,T$5),TRUNC(T19-S20,T$5)))),T$5,))</f>
      </c>
      <c r="V20" s="14">
        <f>IF($A20="Sell",ROUND($C20,T$4)*S20,"")</f>
      </c>
      <c r="W20" s="28">
        <f>IF(V20&lt;&gt;"",IF(S$7="Round",ROUND(V20,T$7),TRUNC(V20,T$7)),"")</f>
      </c>
      <c r="X20" s="4">
        <f t="shared" si="13"/>
      </c>
      <c r="Y20" s="67"/>
    </row>
    <row r="21" spans="1:25" ht="15">
      <c r="A21" s="84"/>
      <c r="B21" s="86"/>
      <c r="C21" s="89"/>
      <c r="D21" s="39"/>
      <c r="E21" s="87">
        <f t="shared" si="0"/>
      </c>
      <c r="F21" s="14">
        <f t="shared" si="1"/>
      </c>
      <c r="G21" s="14">
        <f t="shared" si="2"/>
      </c>
      <c r="H21" s="14">
        <f t="shared" si="3"/>
      </c>
      <c r="I21" s="63"/>
      <c r="J21" s="50">
        <f>IF($B21="","",FIXED((IF(K$6="Round",ROUND($B21/ROUND($C21,L$4),L$6),TRUNC($B21/ROUND($C21,L$4),L$6))),L$6,))</f>
      </c>
      <c r="K21" s="50">
        <f t="shared" si="4"/>
      </c>
      <c r="L21" s="50">
        <f t="shared" si="15"/>
      </c>
      <c r="M21" s="50"/>
      <c r="N21" s="90">
        <f>IF($A21="Sell",ROUND($C21,L$4)*K21,"")</f>
      </c>
      <c r="O21" s="51">
        <f>IF(N21&lt;&gt;"",IF(K$7="Round",ROUND(N21,L$7),TRUNC(N21,L$7)),"")</f>
      </c>
      <c r="P21" s="46">
        <f t="shared" si="11"/>
      </c>
      <c r="Q21" s="67"/>
      <c r="R21" s="14">
        <f>IF($B21="","",FIXED((IF(S$6="Round",ROUND($B21/ROUND($C21,T$4),T$6),TRUNC($B21/ROUND($C21,T$4),T$6))),T$6,))</f>
      </c>
      <c r="S21" s="14">
        <f t="shared" si="6"/>
      </c>
      <c r="T21" s="14">
        <f t="shared" si="16"/>
      </c>
      <c r="V21" s="14">
        <f>IF($A21="Sell",ROUND($C21,T$4)*S21,"")</f>
      </c>
      <c r="W21" s="28">
        <f>IF(V21&lt;&gt;"",IF(S$7="Round",ROUND(V21,T$7),TRUNC(V21,T$7)),"")</f>
      </c>
      <c r="X21" s="4">
        <f t="shared" si="13"/>
      </c>
      <c r="Y21" s="67"/>
    </row>
    <row r="22" spans="1:25" ht="15">
      <c r="A22" s="84"/>
      <c r="B22" s="86"/>
      <c r="C22" s="89"/>
      <c r="D22" s="39"/>
      <c r="E22" s="87">
        <f t="shared" si="0"/>
      </c>
      <c r="F22" s="14">
        <f t="shared" si="1"/>
      </c>
      <c r="G22" s="14">
        <f t="shared" si="2"/>
      </c>
      <c r="H22" s="14">
        <f t="shared" si="3"/>
      </c>
      <c r="I22" s="63"/>
      <c r="J22" s="50">
        <f>IF($B22="","",FIXED((IF(K$6="Round",ROUND($B22/ROUND($C22,L$4),L$6),TRUNC($B22/ROUND($C22,L$4),L$6))),L$6,))</f>
      </c>
      <c r="K22" s="50">
        <f t="shared" si="4"/>
      </c>
      <c r="L22" s="50">
        <f t="shared" si="15"/>
      </c>
      <c r="M22" s="50"/>
      <c r="N22" s="90">
        <f>IF($A22="Sell",ROUND($C22,L$4)*K22,"")</f>
      </c>
      <c r="O22" s="51">
        <f>IF(N22&lt;&gt;"",IF(K$7="Round",ROUND(N22,L$7),TRUNC(N22,L$7)),"")</f>
      </c>
      <c r="P22" s="46">
        <f t="shared" si="11"/>
      </c>
      <c r="Q22" s="67"/>
      <c r="R22" s="14">
        <f>IF($B22="","",FIXED((IF(S$6="Round",ROUND($B22/ROUND($C22,T$4),T$6),TRUNC($B22/ROUND($C22,T$4),T$6))),T$6,))</f>
      </c>
      <c r="S22" s="14">
        <f t="shared" si="6"/>
      </c>
      <c r="T22" s="14">
        <f t="shared" si="16"/>
      </c>
      <c r="V22" s="14">
        <f>IF($A22="Sell",ROUND($C22,T$4)*S22,"")</f>
      </c>
      <c r="W22" s="28">
        <f>IF(V22&lt;&gt;"",IF(S$7="Round",ROUND(V22,T$7),TRUNC(V22,T$7)),"")</f>
      </c>
      <c r="X22" s="4">
        <f t="shared" si="13"/>
      </c>
      <c r="Y22" s="67"/>
    </row>
    <row r="23" spans="1:25" ht="15">
      <c r="A23" s="84"/>
      <c r="B23" s="86"/>
      <c r="C23" s="89"/>
      <c r="D23" s="39"/>
      <c r="E23" s="87">
        <f t="shared" si="0"/>
      </c>
      <c r="F23" s="14">
        <f t="shared" si="1"/>
      </c>
      <c r="G23" s="14">
        <f t="shared" si="2"/>
      </c>
      <c r="H23" s="14">
        <f t="shared" si="3"/>
      </c>
      <c r="I23" s="63"/>
      <c r="J23" s="50">
        <f>IF($B23="","",FIXED((IF(K$6="Round",ROUND($B23/ROUND($C23,L$4),L$6),TRUNC($B23/ROUND($C23,L$4),L$6))),L$6,))</f>
      </c>
      <c r="K23" s="50">
        <f t="shared" si="4"/>
      </c>
      <c r="L23" s="50">
        <f t="shared" si="15"/>
      </c>
      <c r="M23" s="50"/>
      <c r="N23" s="90">
        <f>IF($A23="Sell",ROUND($C23,L$4)*K23,"")</f>
      </c>
      <c r="O23" s="51">
        <f>IF(N23&lt;&gt;"",IF(K$7="Round",ROUND(N23,L$7),TRUNC(N23,L$7)),"")</f>
      </c>
      <c r="P23" s="46">
        <f t="shared" si="11"/>
      </c>
      <c r="Q23" s="67"/>
      <c r="R23" s="14">
        <f>IF($B23="","",FIXED((IF(S$6="Round",ROUND($B23/ROUND($C23,T$4),T$6),TRUNC($B23/ROUND($C23,T$4),T$6))),T$6,))</f>
      </c>
      <c r="S23" s="14">
        <f t="shared" si="6"/>
      </c>
      <c r="T23" s="14">
        <f t="shared" si="16"/>
      </c>
      <c r="V23" s="14">
        <f>IF($A23="Sell",ROUND($C23,T$4)*S23,"")</f>
      </c>
      <c r="W23" s="28">
        <f>IF(V23&lt;&gt;"",IF(S$7="Round",ROUND(V23,T$7),TRUNC(V23,T$7)),"")</f>
      </c>
      <c r="X23" s="4">
        <f t="shared" si="13"/>
      </c>
      <c r="Y23" s="67"/>
    </row>
    <row r="24" spans="1:25" ht="15">
      <c r="A24" s="84"/>
      <c r="B24" s="86"/>
      <c r="C24" s="89"/>
      <c r="D24" s="39"/>
      <c r="E24" s="87">
        <f t="shared" si="0"/>
      </c>
      <c r="F24" s="14">
        <f t="shared" si="1"/>
      </c>
      <c r="G24" s="14">
        <f t="shared" si="2"/>
      </c>
      <c r="H24" s="14">
        <f t="shared" si="3"/>
      </c>
      <c r="I24" s="63"/>
      <c r="J24" s="50">
        <f>IF($B24="","",FIXED((IF(K$6="Round",ROUND($B24/ROUND($C24,L$4),L$6),TRUNC($B24/ROUND($C24,L$4),L$6))),L$6,))</f>
      </c>
      <c r="K24" s="50">
        <f t="shared" si="4"/>
      </c>
      <c r="L24" s="50">
        <f>IF($B24="","",FIXED((IF($A24="Buy",IF(K$5="round",ROUND(L23+K24,L$5),TRUNC(L23+K24,L$5)),IF(K$5="round",ROUND(L23-K24,L$5),TRUNC(L23-K24,L$5)))),L$5,))</f>
      </c>
      <c r="M24" s="50"/>
      <c r="N24" s="90">
        <f>IF($A24="Sell",ROUND($C24,L$4)*K24,"")</f>
      </c>
      <c r="O24" s="51">
        <f>IF(N24&lt;&gt;"",IF(K$7="Round",ROUND(N24,L$7),TRUNC(N24,L$7)),"")</f>
      </c>
      <c r="P24" s="46">
        <f t="shared" si="11"/>
      </c>
      <c r="Q24" s="67"/>
      <c r="R24" s="14">
        <f>IF($B24="","",FIXED((IF(S$6="Round",ROUND($B24/ROUND($C24,T$4),T$6),TRUNC($B24/ROUND($C24,T$4),T$6))),T$6,))</f>
      </c>
      <c r="S24" s="14">
        <f t="shared" si="6"/>
      </c>
      <c r="T24" s="14">
        <f>IF($B24="","",FIXED((IF($A24="Buy",IF(S$5="round",ROUND(T23+S24,T$5),TRUNC(T23+S24,T$5)),IF(S$5="round",ROUND(T23-S24,T$5),TRUNC(T23-S24,T$5)))),T$5,))</f>
      </c>
      <c r="V24" s="14">
        <f>IF($A24="Sell",ROUND($C24,T$4)*S24,"")</f>
      </c>
      <c r="W24" s="28">
        <f>IF(V24&lt;&gt;"",IF(S$7="Round",ROUND(V24,T$7),TRUNC(V24,T$7)),"")</f>
      </c>
      <c r="X24" s="4">
        <f t="shared" si="13"/>
      </c>
      <c r="Y24" s="67"/>
    </row>
    <row r="25" spans="1:25" ht="15">
      <c r="A25" s="84"/>
      <c r="B25" s="86"/>
      <c r="C25" s="89"/>
      <c r="D25" s="39"/>
      <c r="E25" s="87">
        <f t="shared" si="0"/>
      </c>
      <c r="F25" s="14">
        <f t="shared" si="1"/>
      </c>
      <c r="G25" s="14">
        <f t="shared" si="2"/>
      </c>
      <c r="H25" s="14">
        <f t="shared" si="3"/>
      </c>
      <c r="I25" s="63"/>
      <c r="J25" s="50">
        <f>IF($B25="","",FIXED((IF(K$6="Round",ROUND($B25/ROUND($C25,L$4),L$6),TRUNC($B25/ROUND($C25,L$4),L$6))),L$6,))</f>
      </c>
      <c r="K25" s="50">
        <f t="shared" si="4"/>
      </c>
      <c r="L25" s="50">
        <f t="shared" si="15"/>
      </c>
      <c r="M25" s="50"/>
      <c r="N25" s="90">
        <f>IF($A25="Sell",ROUND($C25,L$4)*K25,"")</f>
      </c>
      <c r="O25" s="51">
        <f>IF(N25&lt;&gt;"",IF(K$7="Round",ROUND(N25,L$7),TRUNC(N25,L$7)),"")</f>
      </c>
      <c r="P25" s="46">
        <f t="shared" si="11"/>
      </c>
      <c r="Q25" s="67"/>
      <c r="R25" s="14">
        <f>IF($B25="","",FIXED((IF(S$6="Round",ROUND($B25/ROUND($C25,T$4),T$6),TRUNC($B25/ROUND($C25,T$4),T$6))),T$6,))</f>
      </c>
      <c r="S25" s="14">
        <f t="shared" si="6"/>
      </c>
      <c r="T25" s="14">
        <f t="shared" si="16"/>
      </c>
      <c r="V25" s="14">
        <f>IF($A25="Sell",ROUND($C25,T$4)*S25,"")</f>
      </c>
      <c r="W25" s="28">
        <f>IF(V25&lt;&gt;"",IF(S$7="Round",ROUND(V25,T$7),TRUNC(V25,T$7)),"")</f>
      </c>
      <c r="X25" s="4">
        <f t="shared" si="13"/>
      </c>
      <c r="Y25" s="67"/>
    </row>
    <row r="26" spans="1:25" ht="15">
      <c r="A26" s="84"/>
      <c r="B26" s="86"/>
      <c r="C26" s="89"/>
      <c r="D26" s="39"/>
      <c r="E26" s="87">
        <f t="shared" si="0"/>
      </c>
      <c r="F26" s="14">
        <f t="shared" si="1"/>
      </c>
      <c r="G26" s="14">
        <f t="shared" si="2"/>
      </c>
      <c r="H26" s="14">
        <f t="shared" si="3"/>
      </c>
      <c r="I26" s="63"/>
      <c r="J26" s="50">
        <f t="shared" si="14"/>
      </c>
      <c r="K26" s="50">
        <f t="shared" si="4"/>
      </c>
      <c r="L26" s="50">
        <f t="shared" si="15"/>
      </c>
      <c r="M26" s="50"/>
      <c r="N26" s="90">
        <f t="shared" si="8"/>
      </c>
      <c r="O26" s="51">
        <f t="shared" si="10"/>
      </c>
      <c r="P26" s="46">
        <f t="shared" si="11"/>
      </c>
      <c r="Q26" s="67"/>
      <c r="R26" s="14">
        <f t="shared" si="5"/>
      </c>
      <c r="S26" s="14">
        <f t="shared" si="6"/>
      </c>
      <c r="T26" s="14">
        <f t="shared" si="16"/>
      </c>
      <c r="V26" s="14">
        <f t="shared" si="9"/>
      </c>
      <c r="W26" s="28">
        <f t="shared" si="12"/>
      </c>
      <c r="X26" s="4">
        <f t="shared" si="13"/>
      </c>
      <c r="Y26" s="67"/>
    </row>
    <row r="27" spans="1:25" ht="15">
      <c r="A27" s="84"/>
      <c r="B27" s="86"/>
      <c r="C27" s="89"/>
      <c r="D27" s="39"/>
      <c r="E27" s="87">
        <f t="shared" si="0"/>
      </c>
      <c r="F27" s="14">
        <f t="shared" si="1"/>
      </c>
      <c r="G27" s="14">
        <f t="shared" si="2"/>
      </c>
      <c r="H27" s="14">
        <f t="shared" si="3"/>
      </c>
      <c r="I27" s="63"/>
      <c r="J27" s="50">
        <f t="shared" si="14"/>
      </c>
      <c r="K27" s="50">
        <f>IF(J27="","",FIXED((IF(K$5="round",ROUND(J27,L$5),TRUNC(J27,L$5))),L$5,))</f>
      </c>
      <c r="L27" s="50">
        <f t="shared" si="15"/>
      </c>
      <c r="M27" s="50"/>
      <c r="N27" s="90">
        <f t="shared" si="8"/>
      </c>
      <c r="O27" s="51">
        <f t="shared" si="10"/>
      </c>
      <c r="P27" s="46">
        <f t="shared" si="11"/>
      </c>
      <c r="Q27" s="67"/>
      <c r="R27" s="14">
        <f t="shared" si="5"/>
      </c>
      <c r="S27" s="14">
        <f t="shared" si="6"/>
      </c>
      <c r="T27" s="14">
        <f t="shared" si="16"/>
      </c>
      <c r="V27" s="14">
        <f t="shared" si="9"/>
      </c>
      <c r="W27" s="28">
        <f t="shared" si="12"/>
      </c>
      <c r="X27" s="4">
        <f t="shared" si="13"/>
      </c>
      <c r="Y27" s="67"/>
    </row>
    <row r="28" spans="1:25" ht="15">
      <c r="A28" s="84"/>
      <c r="B28" s="86"/>
      <c r="C28" s="89"/>
      <c r="D28" s="39"/>
      <c r="E28" s="87">
        <f t="shared" si="0"/>
      </c>
      <c r="F28" s="14">
        <f t="shared" si="1"/>
      </c>
      <c r="G28" s="14">
        <f t="shared" si="2"/>
      </c>
      <c r="H28" s="14">
        <f t="shared" si="3"/>
      </c>
      <c r="I28" s="63"/>
      <c r="J28" s="50">
        <f t="shared" si="14"/>
      </c>
      <c r="K28" s="50">
        <f aca="true" t="shared" si="17" ref="K28:K34">IF(J28="","",FIXED((IF(K$5="round",ROUND(J28,L$5),TRUNC(J28,L$5))),L$5,))</f>
      </c>
      <c r="L28" s="50">
        <f t="shared" si="15"/>
      </c>
      <c r="M28" s="50"/>
      <c r="N28" s="90">
        <f t="shared" si="8"/>
      </c>
      <c r="O28" s="51">
        <f t="shared" si="10"/>
      </c>
      <c r="P28" s="46">
        <f t="shared" si="11"/>
      </c>
      <c r="Q28" s="67"/>
      <c r="R28" s="14">
        <f t="shared" si="5"/>
      </c>
      <c r="S28" s="14">
        <f t="shared" si="6"/>
      </c>
      <c r="T28" s="14">
        <f t="shared" si="7"/>
      </c>
      <c r="V28" s="14">
        <f t="shared" si="9"/>
      </c>
      <c r="W28" s="28">
        <f t="shared" si="12"/>
      </c>
      <c r="X28" s="4">
        <f t="shared" si="13"/>
      </c>
      <c r="Y28" s="67"/>
    </row>
    <row r="29" spans="1:25" ht="15">
      <c r="A29" s="84"/>
      <c r="B29" s="86"/>
      <c r="C29" s="89"/>
      <c r="D29" s="39"/>
      <c r="E29" s="87">
        <f t="shared" si="0"/>
      </c>
      <c r="F29" s="14">
        <f t="shared" si="1"/>
      </c>
      <c r="G29" s="14">
        <f t="shared" si="2"/>
      </c>
      <c r="H29" s="14">
        <f t="shared" si="3"/>
      </c>
      <c r="I29" s="63"/>
      <c r="J29" s="50">
        <f t="shared" si="14"/>
      </c>
      <c r="K29" s="50">
        <f t="shared" si="17"/>
      </c>
      <c r="L29" s="50">
        <f t="shared" si="15"/>
      </c>
      <c r="M29" s="50"/>
      <c r="N29" s="90">
        <f t="shared" si="8"/>
      </c>
      <c r="O29" s="51">
        <f t="shared" si="10"/>
      </c>
      <c r="P29" s="46">
        <f t="shared" si="11"/>
      </c>
      <c r="Q29" s="67"/>
      <c r="R29" s="14">
        <f t="shared" si="5"/>
      </c>
      <c r="S29" s="14">
        <f t="shared" si="6"/>
      </c>
      <c r="T29" s="14">
        <f t="shared" si="7"/>
      </c>
      <c r="V29" s="14">
        <f t="shared" si="9"/>
      </c>
      <c r="W29" s="28">
        <f t="shared" si="12"/>
      </c>
      <c r="X29" s="4">
        <f t="shared" si="13"/>
      </c>
      <c r="Y29" s="67"/>
    </row>
    <row r="30" spans="1:25" ht="15">
      <c r="A30" s="84"/>
      <c r="B30" s="86"/>
      <c r="C30" s="89"/>
      <c r="D30" s="39"/>
      <c r="E30" s="87">
        <f t="shared" si="0"/>
      </c>
      <c r="F30" s="14">
        <f t="shared" si="1"/>
      </c>
      <c r="G30" s="14">
        <f t="shared" si="2"/>
      </c>
      <c r="H30" s="14">
        <f t="shared" si="3"/>
      </c>
      <c r="I30" s="63"/>
      <c r="J30" s="50">
        <f t="shared" si="14"/>
      </c>
      <c r="K30" s="50">
        <f t="shared" si="17"/>
      </c>
      <c r="L30" s="50">
        <f t="shared" si="15"/>
      </c>
      <c r="M30" s="50"/>
      <c r="N30" s="90">
        <f t="shared" si="8"/>
      </c>
      <c r="O30" s="51">
        <f t="shared" si="10"/>
      </c>
      <c r="P30" s="46">
        <f t="shared" si="11"/>
      </c>
      <c r="Q30" s="67"/>
      <c r="R30" s="14">
        <f t="shared" si="5"/>
      </c>
      <c r="S30" s="14">
        <f t="shared" si="6"/>
      </c>
      <c r="T30" s="14">
        <f t="shared" si="7"/>
      </c>
      <c r="V30" s="14">
        <f t="shared" si="9"/>
      </c>
      <c r="W30" s="28">
        <f t="shared" si="12"/>
      </c>
      <c r="X30" s="4">
        <f t="shared" si="13"/>
      </c>
      <c r="Y30" s="67"/>
    </row>
    <row r="31" spans="1:25" ht="15">
      <c r="A31" s="84"/>
      <c r="B31" s="86"/>
      <c r="C31" s="89"/>
      <c r="D31" s="39"/>
      <c r="E31" s="87">
        <f t="shared" si="0"/>
      </c>
      <c r="F31" s="14">
        <f t="shared" si="1"/>
      </c>
      <c r="G31" s="14">
        <f t="shared" si="2"/>
      </c>
      <c r="H31" s="14">
        <f t="shared" si="3"/>
      </c>
      <c r="I31" s="63"/>
      <c r="J31" s="50">
        <f t="shared" si="14"/>
      </c>
      <c r="K31" s="50">
        <f t="shared" si="17"/>
      </c>
      <c r="L31" s="50">
        <f t="shared" si="15"/>
      </c>
      <c r="M31" s="50"/>
      <c r="N31" s="90">
        <f t="shared" si="8"/>
      </c>
      <c r="O31" s="51">
        <f t="shared" si="10"/>
      </c>
      <c r="P31" s="46">
        <f t="shared" si="11"/>
      </c>
      <c r="Q31" s="67"/>
      <c r="R31" s="14">
        <f t="shared" si="5"/>
      </c>
      <c r="S31" s="14">
        <f t="shared" si="6"/>
      </c>
      <c r="T31" s="14">
        <f t="shared" si="7"/>
      </c>
      <c r="V31" s="14">
        <f t="shared" si="9"/>
      </c>
      <c r="W31" s="28">
        <f t="shared" si="12"/>
      </c>
      <c r="X31" s="4">
        <f t="shared" si="13"/>
      </c>
      <c r="Y31" s="67"/>
    </row>
    <row r="32" spans="1:25" ht="15">
      <c r="A32" s="84"/>
      <c r="B32" s="86"/>
      <c r="C32" s="89"/>
      <c r="D32" s="39"/>
      <c r="E32" s="87">
        <f t="shared" si="0"/>
      </c>
      <c r="F32" s="14">
        <f t="shared" si="1"/>
      </c>
      <c r="G32" s="14">
        <f t="shared" si="2"/>
      </c>
      <c r="H32" s="14">
        <f t="shared" si="3"/>
      </c>
      <c r="I32" s="63"/>
      <c r="J32" s="50">
        <f t="shared" si="14"/>
      </c>
      <c r="K32" s="50">
        <f t="shared" si="17"/>
      </c>
      <c r="L32" s="50">
        <f t="shared" si="15"/>
      </c>
      <c r="M32" s="50"/>
      <c r="N32" s="90">
        <f t="shared" si="8"/>
      </c>
      <c r="O32" s="51">
        <f t="shared" si="10"/>
      </c>
      <c r="P32" s="46">
        <f t="shared" si="11"/>
      </c>
      <c r="Q32" s="67"/>
      <c r="R32" s="14">
        <f t="shared" si="5"/>
      </c>
      <c r="S32" s="14">
        <f t="shared" si="6"/>
      </c>
      <c r="T32" s="14">
        <f t="shared" si="7"/>
      </c>
      <c r="V32" s="14">
        <f t="shared" si="9"/>
      </c>
      <c r="W32" s="28">
        <f t="shared" si="12"/>
      </c>
      <c r="X32" s="4">
        <f t="shared" si="13"/>
      </c>
      <c r="Y32" s="67"/>
    </row>
    <row r="33" spans="1:25" ht="15">
      <c r="A33" s="84"/>
      <c r="B33" s="86"/>
      <c r="C33" s="89"/>
      <c r="D33" s="39"/>
      <c r="E33" s="87">
        <f t="shared" si="0"/>
      </c>
      <c r="F33" s="14">
        <f t="shared" si="1"/>
      </c>
      <c r="G33" s="14">
        <f t="shared" si="2"/>
      </c>
      <c r="H33" s="14">
        <f t="shared" si="3"/>
      </c>
      <c r="I33" s="63"/>
      <c r="J33" s="50">
        <f t="shared" si="14"/>
      </c>
      <c r="K33" s="50">
        <f t="shared" si="17"/>
      </c>
      <c r="L33" s="50">
        <f t="shared" si="15"/>
      </c>
      <c r="M33" s="50"/>
      <c r="N33" s="90">
        <f t="shared" si="8"/>
      </c>
      <c r="O33" s="51">
        <f t="shared" si="10"/>
      </c>
      <c r="P33" s="46">
        <f t="shared" si="11"/>
      </c>
      <c r="Q33" s="67"/>
      <c r="R33" s="14">
        <f t="shared" si="5"/>
      </c>
      <c r="S33" s="14">
        <f t="shared" si="6"/>
      </c>
      <c r="T33" s="14">
        <f t="shared" si="7"/>
      </c>
      <c r="V33" s="14">
        <f t="shared" si="9"/>
      </c>
      <c r="W33" s="28">
        <f t="shared" si="12"/>
      </c>
      <c r="X33" s="4">
        <f t="shared" si="13"/>
      </c>
      <c r="Y33" s="67"/>
    </row>
    <row r="34" spans="1:25" ht="15">
      <c r="A34" s="84"/>
      <c r="B34" s="86"/>
      <c r="C34" s="89"/>
      <c r="D34" s="39"/>
      <c r="E34" s="87">
        <f t="shared" si="0"/>
      </c>
      <c r="F34" s="14">
        <f t="shared" si="1"/>
      </c>
      <c r="G34" s="14">
        <f t="shared" si="2"/>
      </c>
      <c r="H34" s="14">
        <f t="shared" si="3"/>
      </c>
      <c r="I34" s="63"/>
      <c r="J34" s="50">
        <f t="shared" si="14"/>
      </c>
      <c r="K34" s="50">
        <f t="shared" si="17"/>
      </c>
      <c r="L34" s="50">
        <f t="shared" si="15"/>
      </c>
      <c r="M34" s="50"/>
      <c r="N34" s="90">
        <f t="shared" si="8"/>
      </c>
      <c r="O34" s="51">
        <f t="shared" si="10"/>
      </c>
      <c r="P34" s="46">
        <f t="shared" si="11"/>
      </c>
      <c r="Q34" s="67"/>
      <c r="R34" s="14">
        <f t="shared" si="5"/>
      </c>
      <c r="S34" s="14">
        <f t="shared" si="6"/>
      </c>
      <c r="T34" s="14">
        <f t="shared" si="7"/>
      </c>
      <c r="V34" s="14">
        <f t="shared" si="9"/>
      </c>
      <c r="W34" s="28">
        <f t="shared" si="12"/>
      </c>
      <c r="X34" s="4">
        <f t="shared" si="13"/>
      </c>
      <c r="Y34" s="67"/>
    </row>
    <row r="35" spans="1:23" ht="15">
      <c r="A35" s="2"/>
      <c r="C35" s="1"/>
      <c r="D35" s="40"/>
      <c r="E35" s="1"/>
      <c r="F35" s="1"/>
      <c r="J35" s="9"/>
      <c r="K35" s="9"/>
      <c r="L35" s="9" t="s">
        <v>34</v>
      </c>
      <c r="M35" s="9"/>
      <c r="N35" s="9"/>
      <c r="O35" s="43">
        <f>SUMIF($A13:$A34,"Sell",$B13:$B34)</f>
        <v>296719530.37</v>
      </c>
      <c r="P35" s="44"/>
      <c r="T35" t="s">
        <v>34</v>
      </c>
      <c r="W35" s="26">
        <f>SUMIF($A13:$A34,"Sell",$B13:$B34)</f>
        <v>296719530.37</v>
      </c>
    </row>
    <row r="36" spans="1:23" ht="15">
      <c r="A36" s="2"/>
      <c r="C36" s="1"/>
      <c r="D36" s="40"/>
      <c r="E36" s="1"/>
      <c r="F36" s="1"/>
      <c r="J36" s="9"/>
      <c r="K36" s="9"/>
      <c r="L36" s="9" t="s">
        <v>35</v>
      </c>
      <c r="M36" s="9"/>
      <c r="N36" s="9"/>
      <c r="O36" s="43">
        <f>SUM(O13:O34)</f>
        <v>296719530.37</v>
      </c>
      <c r="P36" s="44"/>
      <c r="T36" t="s">
        <v>36</v>
      </c>
      <c r="W36" s="26">
        <f>SUM(W13:W34)</f>
        <v>296719530.36</v>
      </c>
    </row>
    <row r="37" spans="1:23" ht="15">
      <c r="A37" s="2"/>
      <c r="C37" s="1"/>
      <c r="D37" s="40"/>
      <c r="E37" s="1"/>
      <c r="F37" s="1"/>
      <c r="J37" s="9"/>
      <c r="K37" s="9"/>
      <c r="L37" s="9" t="s">
        <v>37</v>
      </c>
      <c r="M37" s="9"/>
      <c r="N37" s="9"/>
      <c r="O37" s="43">
        <f>O36-O35</f>
        <v>0</v>
      </c>
      <c r="P37" s="44"/>
      <c r="T37" t="s">
        <v>38</v>
      </c>
      <c r="W37" s="26">
        <f>W36-W35</f>
        <v>-0.009999990463256836</v>
      </c>
    </row>
    <row r="38" spans="1:6" ht="15">
      <c r="A38" s="2"/>
      <c r="C38" s="1"/>
      <c r="D38" s="40"/>
      <c r="E38" s="1"/>
      <c r="F38" s="1"/>
    </row>
    <row r="39" spans="1:6" ht="15">
      <c r="A39" s="2"/>
      <c r="C39" s="1"/>
      <c r="D39" s="40"/>
      <c r="E39" s="1"/>
      <c r="F39" s="1"/>
    </row>
    <row r="40" spans="1:6" ht="15">
      <c r="A40" s="2"/>
      <c r="C40" s="1"/>
      <c r="D40" s="40"/>
      <c r="E40" s="1"/>
      <c r="F40" s="1"/>
    </row>
    <row r="41" spans="1:6" ht="15">
      <c r="A41" s="2"/>
      <c r="C41" s="1"/>
      <c r="D41" s="40"/>
      <c r="E41" s="1"/>
      <c r="F41" s="1"/>
    </row>
    <row r="42" spans="1:6" ht="15">
      <c r="A42" s="2"/>
      <c r="C42" s="1"/>
      <c r="D42" s="40"/>
      <c r="E42" s="1"/>
      <c r="F42" s="1"/>
    </row>
    <row r="43" spans="1:6" ht="15">
      <c r="A43" s="2"/>
      <c r="C43" s="1"/>
      <c r="D43" s="40"/>
      <c r="E43" s="1"/>
      <c r="F43" s="1"/>
    </row>
    <row r="44" spans="1:6" ht="15">
      <c r="A44" s="2"/>
      <c r="C44" s="1"/>
      <c r="D44" s="40"/>
      <c r="E44" s="1"/>
      <c r="F44" s="1"/>
    </row>
    <row r="45" spans="1:6" ht="15">
      <c r="A45" s="2"/>
      <c r="C45" s="1"/>
      <c r="D45" s="40"/>
      <c r="E45" s="1"/>
      <c r="F45" s="1"/>
    </row>
    <row r="46" spans="1:6" ht="15">
      <c r="A46" s="2"/>
      <c r="C46" s="1"/>
      <c r="D46" s="40"/>
      <c r="E46" s="1"/>
      <c r="F46" s="1"/>
    </row>
    <row r="47" spans="1:6" ht="15">
      <c r="A47" s="2"/>
      <c r="C47" s="1"/>
      <c r="D47" s="40"/>
      <c r="E47" s="1"/>
      <c r="F47" s="1"/>
    </row>
    <row r="48" spans="1:6" ht="15">
      <c r="A48" s="2"/>
      <c r="C48" s="1"/>
      <c r="D48" s="40"/>
      <c r="E48" s="1"/>
      <c r="F48" s="1"/>
    </row>
    <row r="49" spans="1:6" ht="15">
      <c r="A49" s="2"/>
      <c r="C49" s="1"/>
      <c r="D49" s="40"/>
      <c r="E49" s="1"/>
      <c r="F49" s="1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spans="1:25" s="3" customFormat="1" ht="15">
      <c r="A91" s="2"/>
      <c r="C91"/>
      <c r="D91" s="18"/>
      <c r="E91"/>
      <c r="F91"/>
      <c r="G91"/>
      <c r="H91"/>
      <c r="I91" s="57"/>
      <c r="J91"/>
      <c r="K91"/>
      <c r="L91"/>
      <c r="M91"/>
      <c r="N91"/>
      <c r="O91" s="26"/>
      <c r="Q91" s="57"/>
      <c r="R91"/>
      <c r="S91"/>
      <c r="T91"/>
      <c r="U91" s="9"/>
      <c r="V91"/>
      <c r="W91"/>
      <c r="X91"/>
      <c r="Y91" s="57"/>
    </row>
    <row r="92" spans="1:25" s="3" customFormat="1" ht="15">
      <c r="A92" s="2"/>
      <c r="C92"/>
      <c r="D92" s="18"/>
      <c r="E92"/>
      <c r="F92"/>
      <c r="G92"/>
      <c r="H92"/>
      <c r="I92" s="57"/>
      <c r="J92"/>
      <c r="K92"/>
      <c r="L92"/>
      <c r="M92"/>
      <c r="N92"/>
      <c r="O92" s="26"/>
      <c r="Q92" s="57"/>
      <c r="R92"/>
      <c r="S92"/>
      <c r="T92"/>
      <c r="U92" s="9"/>
      <c r="V92"/>
      <c r="W92"/>
      <c r="X92"/>
      <c r="Y92" s="57"/>
    </row>
    <row r="93" spans="1:25" s="3" customFormat="1" ht="15">
      <c r="A93" s="2"/>
      <c r="C93"/>
      <c r="D93" s="18"/>
      <c r="E93"/>
      <c r="F93"/>
      <c r="G93"/>
      <c r="H93"/>
      <c r="I93" s="57"/>
      <c r="J93"/>
      <c r="K93"/>
      <c r="L93"/>
      <c r="M93"/>
      <c r="N93"/>
      <c r="O93" s="26"/>
      <c r="Q93" s="57"/>
      <c r="R93"/>
      <c r="S93"/>
      <c r="T93"/>
      <c r="U93" s="9"/>
      <c r="V93"/>
      <c r="W93"/>
      <c r="X93"/>
      <c r="Y93" s="57"/>
    </row>
    <row r="94" spans="1:25" s="3" customFormat="1" ht="15">
      <c r="A94" s="2"/>
      <c r="C94"/>
      <c r="D94" s="18"/>
      <c r="E94"/>
      <c r="F94"/>
      <c r="G94"/>
      <c r="H94"/>
      <c r="I94" s="57"/>
      <c r="J94"/>
      <c r="K94"/>
      <c r="L94"/>
      <c r="M94"/>
      <c r="N94"/>
      <c r="O94" s="26"/>
      <c r="Q94" s="57"/>
      <c r="R94"/>
      <c r="S94"/>
      <c r="T94"/>
      <c r="U94" s="9"/>
      <c r="V94"/>
      <c r="W94"/>
      <c r="X94"/>
      <c r="Y94" s="57"/>
    </row>
    <row r="95" spans="1:25" s="3" customFormat="1" ht="15">
      <c r="A95" s="2"/>
      <c r="C95"/>
      <c r="D95" s="18"/>
      <c r="E95"/>
      <c r="F95"/>
      <c r="G95"/>
      <c r="H95"/>
      <c r="I95" s="57"/>
      <c r="J95"/>
      <c r="K95"/>
      <c r="L95"/>
      <c r="M95"/>
      <c r="N95"/>
      <c r="O95" s="26"/>
      <c r="Q95" s="57"/>
      <c r="R95"/>
      <c r="S95"/>
      <c r="T95"/>
      <c r="U95" s="9"/>
      <c r="V95"/>
      <c r="W95"/>
      <c r="X95"/>
      <c r="Y95" s="57"/>
    </row>
    <row r="96" spans="1:25" s="3" customFormat="1" ht="15">
      <c r="A96" s="2"/>
      <c r="C96"/>
      <c r="D96" s="18"/>
      <c r="E96"/>
      <c r="F96"/>
      <c r="G96"/>
      <c r="H96"/>
      <c r="I96" s="57"/>
      <c r="J96"/>
      <c r="K96"/>
      <c r="L96"/>
      <c r="M96"/>
      <c r="N96"/>
      <c r="O96" s="26"/>
      <c r="Q96" s="57"/>
      <c r="R96"/>
      <c r="S96"/>
      <c r="T96"/>
      <c r="U96" s="9"/>
      <c r="V96"/>
      <c r="W96"/>
      <c r="X96"/>
      <c r="Y96" s="57"/>
    </row>
    <row r="97" spans="1:25" s="3" customFormat="1" ht="15">
      <c r="A97" s="2"/>
      <c r="C97"/>
      <c r="D97" s="18"/>
      <c r="E97"/>
      <c r="F97"/>
      <c r="G97"/>
      <c r="H97"/>
      <c r="I97" s="57"/>
      <c r="J97"/>
      <c r="K97"/>
      <c r="L97"/>
      <c r="M97"/>
      <c r="N97"/>
      <c r="O97" s="26"/>
      <c r="Q97" s="57"/>
      <c r="R97"/>
      <c r="S97"/>
      <c r="T97"/>
      <c r="U97" s="9"/>
      <c r="V97"/>
      <c r="W97"/>
      <c r="X97"/>
      <c r="Y97" s="57"/>
    </row>
    <row r="98" spans="1:25" s="3" customFormat="1" ht="15">
      <c r="A98" s="2"/>
      <c r="C98"/>
      <c r="D98" s="18"/>
      <c r="E98"/>
      <c r="F98"/>
      <c r="G98"/>
      <c r="H98"/>
      <c r="I98" s="57"/>
      <c r="J98"/>
      <c r="K98"/>
      <c r="L98"/>
      <c r="M98"/>
      <c r="N98"/>
      <c r="O98" s="26"/>
      <c r="Q98" s="57"/>
      <c r="R98"/>
      <c r="S98"/>
      <c r="T98"/>
      <c r="U98" s="9"/>
      <c r="V98"/>
      <c r="W98"/>
      <c r="X98"/>
      <c r="Y98" s="57"/>
    </row>
    <row r="99" spans="1:25" s="3" customFormat="1" ht="15">
      <c r="A99" s="2"/>
      <c r="C99"/>
      <c r="D99" s="18"/>
      <c r="E99"/>
      <c r="F99"/>
      <c r="G99"/>
      <c r="H99"/>
      <c r="I99" s="57"/>
      <c r="J99"/>
      <c r="K99"/>
      <c r="L99"/>
      <c r="M99"/>
      <c r="N99"/>
      <c r="O99" s="26"/>
      <c r="Q99" s="57"/>
      <c r="R99"/>
      <c r="S99"/>
      <c r="T99"/>
      <c r="U99" s="9"/>
      <c r="V99"/>
      <c r="W99"/>
      <c r="X99"/>
      <c r="Y99" s="57"/>
    </row>
    <row r="100" spans="1:25" s="3" customFormat="1" ht="15">
      <c r="A100" s="2"/>
      <c r="C100"/>
      <c r="D100" s="18"/>
      <c r="E100"/>
      <c r="F100"/>
      <c r="G100"/>
      <c r="H100"/>
      <c r="I100" s="57"/>
      <c r="J100"/>
      <c r="K100"/>
      <c r="L100"/>
      <c r="M100"/>
      <c r="N100"/>
      <c r="O100" s="26"/>
      <c r="Q100" s="57"/>
      <c r="R100"/>
      <c r="S100"/>
      <c r="T100"/>
      <c r="U100" s="9"/>
      <c r="V100"/>
      <c r="W100"/>
      <c r="X100"/>
      <c r="Y100" s="57"/>
    </row>
    <row r="101" spans="1:25" s="3" customFormat="1" ht="15">
      <c r="A101" s="2"/>
      <c r="C101"/>
      <c r="D101" s="18"/>
      <c r="E101"/>
      <c r="F101"/>
      <c r="G101"/>
      <c r="H101"/>
      <c r="I101" s="57"/>
      <c r="J101"/>
      <c r="K101"/>
      <c r="L101"/>
      <c r="M101"/>
      <c r="N101"/>
      <c r="O101" s="26"/>
      <c r="Q101" s="57"/>
      <c r="R101"/>
      <c r="S101"/>
      <c r="T101"/>
      <c r="U101" s="9"/>
      <c r="V101"/>
      <c r="W101"/>
      <c r="X101"/>
      <c r="Y101" s="57"/>
    </row>
    <row r="102" spans="1:25" s="3" customFormat="1" ht="15">
      <c r="A102" s="2"/>
      <c r="C102"/>
      <c r="D102" s="18"/>
      <c r="E102"/>
      <c r="F102"/>
      <c r="G102"/>
      <c r="H102"/>
      <c r="I102" s="57"/>
      <c r="J102"/>
      <c r="K102"/>
      <c r="L102"/>
      <c r="M102"/>
      <c r="N102"/>
      <c r="O102" s="26"/>
      <c r="Q102" s="57"/>
      <c r="R102"/>
      <c r="S102"/>
      <c r="T102"/>
      <c r="U102" s="9"/>
      <c r="V102"/>
      <c r="W102"/>
      <c r="X102"/>
      <c r="Y102" s="57"/>
    </row>
    <row r="103" spans="1:25" s="3" customFormat="1" ht="15">
      <c r="A103" s="2"/>
      <c r="C103"/>
      <c r="D103" s="18"/>
      <c r="E103"/>
      <c r="F103"/>
      <c r="G103"/>
      <c r="H103"/>
      <c r="I103" s="57"/>
      <c r="J103"/>
      <c r="K103"/>
      <c r="L103"/>
      <c r="M103"/>
      <c r="N103"/>
      <c r="O103" s="26"/>
      <c r="Q103" s="57"/>
      <c r="R103"/>
      <c r="S103"/>
      <c r="T103"/>
      <c r="U103" s="9"/>
      <c r="V103"/>
      <c r="W103"/>
      <c r="X103"/>
      <c r="Y103" s="57"/>
    </row>
    <row r="104" spans="1:25" s="3" customFormat="1" ht="15">
      <c r="A104" s="2"/>
      <c r="C104"/>
      <c r="D104" s="18"/>
      <c r="E104"/>
      <c r="F104"/>
      <c r="G104"/>
      <c r="H104"/>
      <c r="I104" s="57"/>
      <c r="J104"/>
      <c r="K104"/>
      <c r="L104"/>
      <c r="M104"/>
      <c r="N104"/>
      <c r="O104" s="26"/>
      <c r="Q104" s="57"/>
      <c r="R104"/>
      <c r="S104"/>
      <c r="T104"/>
      <c r="U104" s="9"/>
      <c r="V104"/>
      <c r="W104"/>
      <c r="X104"/>
      <c r="Y104" s="57"/>
    </row>
    <row r="105" spans="1:25" s="3" customFormat="1" ht="15">
      <c r="A105" s="2"/>
      <c r="C105"/>
      <c r="D105" s="18"/>
      <c r="E105"/>
      <c r="F105"/>
      <c r="G105"/>
      <c r="H105"/>
      <c r="I105" s="57"/>
      <c r="J105"/>
      <c r="K105"/>
      <c r="L105"/>
      <c r="M105"/>
      <c r="N105"/>
      <c r="O105" s="26"/>
      <c r="Q105" s="57"/>
      <c r="R105"/>
      <c r="S105"/>
      <c r="T105"/>
      <c r="U105" s="9"/>
      <c r="V105"/>
      <c r="W105"/>
      <c r="X105"/>
      <c r="Y105" s="57"/>
    </row>
    <row r="106" spans="1:25" s="3" customFormat="1" ht="15">
      <c r="A106" s="2"/>
      <c r="C106"/>
      <c r="D106" s="18"/>
      <c r="E106"/>
      <c r="F106"/>
      <c r="G106"/>
      <c r="H106"/>
      <c r="I106" s="57"/>
      <c r="J106"/>
      <c r="K106"/>
      <c r="L106"/>
      <c r="M106"/>
      <c r="N106"/>
      <c r="O106" s="26"/>
      <c r="Q106" s="57"/>
      <c r="R106"/>
      <c r="S106"/>
      <c r="T106"/>
      <c r="U106" s="9"/>
      <c r="V106"/>
      <c r="W106"/>
      <c r="X106"/>
      <c r="Y106" s="57"/>
    </row>
    <row r="107" spans="1:25" s="3" customFormat="1" ht="15">
      <c r="A107" s="2"/>
      <c r="C107"/>
      <c r="D107" s="18"/>
      <c r="E107"/>
      <c r="F107"/>
      <c r="G107"/>
      <c r="H107"/>
      <c r="I107" s="57"/>
      <c r="J107"/>
      <c r="K107"/>
      <c r="L107"/>
      <c r="M107"/>
      <c r="N107"/>
      <c r="O107" s="26"/>
      <c r="Q107" s="57"/>
      <c r="R107"/>
      <c r="S107"/>
      <c r="T107"/>
      <c r="U107" s="9"/>
      <c r="V107"/>
      <c r="W107"/>
      <c r="X107"/>
      <c r="Y107" s="57"/>
    </row>
    <row r="108" spans="1:25" s="3" customFormat="1" ht="15">
      <c r="A108" s="2"/>
      <c r="C108"/>
      <c r="D108" s="18"/>
      <c r="E108"/>
      <c r="F108"/>
      <c r="G108"/>
      <c r="H108"/>
      <c r="I108" s="57"/>
      <c r="J108"/>
      <c r="K108"/>
      <c r="L108"/>
      <c r="M108"/>
      <c r="N108"/>
      <c r="O108" s="26"/>
      <c r="Q108" s="57"/>
      <c r="R108"/>
      <c r="S108"/>
      <c r="T108"/>
      <c r="U108" s="9"/>
      <c r="V108"/>
      <c r="W108"/>
      <c r="X108"/>
      <c r="Y108" s="57"/>
    </row>
    <row r="109" spans="1:25" s="3" customFormat="1" ht="15">
      <c r="A109" s="2"/>
      <c r="C109"/>
      <c r="D109" s="18"/>
      <c r="E109"/>
      <c r="F109"/>
      <c r="G109"/>
      <c r="H109"/>
      <c r="I109" s="57"/>
      <c r="J109"/>
      <c r="K109"/>
      <c r="L109"/>
      <c r="M109"/>
      <c r="N109"/>
      <c r="O109" s="26"/>
      <c r="Q109" s="57"/>
      <c r="R109"/>
      <c r="S109"/>
      <c r="T109"/>
      <c r="U109" s="9"/>
      <c r="V109"/>
      <c r="W109"/>
      <c r="X109"/>
      <c r="Y109" s="57"/>
    </row>
    <row r="110" spans="1:25" s="3" customFormat="1" ht="15">
      <c r="A110" s="2"/>
      <c r="C110"/>
      <c r="D110" s="18"/>
      <c r="E110"/>
      <c r="F110"/>
      <c r="G110"/>
      <c r="H110"/>
      <c r="I110" s="57"/>
      <c r="J110"/>
      <c r="K110"/>
      <c r="L110"/>
      <c r="M110"/>
      <c r="N110"/>
      <c r="O110" s="26"/>
      <c r="Q110" s="57"/>
      <c r="R110"/>
      <c r="S110"/>
      <c r="T110"/>
      <c r="U110" s="9"/>
      <c r="V110"/>
      <c r="W110"/>
      <c r="X110"/>
      <c r="Y110" s="57"/>
    </row>
    <row r="111" spans="1:25" s="3" customFormat="1" ht="15">
      <c r="A111" s="2"/>
      <c r="C111"/>
      <c r="D111" s="18"/>
      <c r="E111"/>
      <c r="F111"/>
      <c r="G111"/>
      <c r="H111"/>
      <c r="I111" s="57"/>
      <c r="J111"/>
      <c r="K111"/>
      <c r="L111"/>
      <c r="M111"/>
      <c r="N111"/>
      <c r="O111" s="26"/>
      <c r="Q111" s="57"/>
      <c r="R111"/>
      <c r="S111"/>
      <c r="T111"/>
      <c r="U111" s="9"/>
      <c r="V111"/>
      <c r="W111"/>
      <c r="X111"/>
      <c r="Y111" s="57"/>
    </row>
    <row r="112" spans="1:25" s="3" customFormat="1" ht="15">
      <c r="A112" s="2"/>
      <c r="C112"/>
      <c r="D112" s="18"/>
      <c r="E112"/>
      <c r="F112"/>
      <c r="G112"/>
      <c r="H112"/>
      <c r="I112" s="57"/>
      <c r="J112"/>
      <c r="K112"/>
      <c r="L112"/>
      <c r="M112"/>
      <c r="N112"/>
      <c r="O112" s="26"/>
      <c r="Q112" s="57"/>
      <c r="R112"/>
      <c r="S112"/>
      <c r="T112"/>
      <c r="U112" s="9"/>
      <c r="V112"/>
      <c r="W112"/>
      <c r="X112"/>
      <c r="Y112" s="57"/>
    </row>
    <row r="113" spans="1:25" s="3" customFormat="1" ht="15">
      <c r="A113" s="2"/>
      <c r="C113"/>
      <c r="D113" s="18"/>
      <c r="E113"/>
      <c r="F113"/>
      <c r="G113"/>
      <c r="H113"/>
      <c r="I113" s="57"/>
      <c r="J113"/>
      <c r="K113"/>
      <c r="L113"/>
      <c r="M113"/>
      <c r="N113"/>
      <c r="O113" s="26"/>
      <c r="Q113" s="57"/>
      <c r="R113"/>
      <c r="S113"/>
      <c r="T113"/>
      <c r="U113" s="9"/>
      <c r="V113"/>
      <c r="W113"/>
      <c r="X113"/>
      <c r="Y113" s="57"/>
    </row>
    <row r="114" spans="1:25" s="3" customFormat="1" ht="15">
      <c r="A114" s="2"/>
      <c r="C114"/>
      <c r="D114" s="18"/>
      <c r="E114"/>
      <c r="F114"/>
      <c r="G114"/>
      <c r="H114"/>
      <c r="I114" s="57"/>
      <c r="J114"/>
      <c r="K114"/>
      <c r="L114"/>
      <c r="M114"/>
      <c r="N114"/>
      <c r="O114" s="26"/>
      <c r="Q114" s="57"/>
      <c r="R114"/>
      <c r="S114"/>
      <c r="T114"/>
      <c r="U114" s="9"/>
      <c r="V114"/>
      <c r="W114"/>
      <c r="X114"/>
      <c r="Y114" s="57"/>
    </row>
    <row r="115" spans="1:25" s="3" customFormat="1" ht="15">
      <c r="A115" s="2"/>
      <c r="C115"/>
      <c r="D115" s="18"/>
      <c r="E115"/>
      <c r="F115"/>
      <c r="G115"/>
      <c r="H115"/>
      <c r="I115" s="57"/>
      <c r="J115"/>
      <c r="K115"/>
      <c r="L115"/>
      <c r="M115"/>
      <c r="N115"/>
      <c r="O115" s="26"/>
      <c r="Q115" s="57"/>
      <c r="R115"/>
      <c r="S115"/>
      <c r="T115"/>
      <c r="U115" s="9"/>
      <c r="V115"/>
      <c r="W115"/>
      <c r="X115"/>
      <c r="Y115" s="57"/>
    </row>
    <row r="116" spans="1:25" s="3" customFormat="1" ht="15">
      <c r="A116" s="2"/>
      <c r="C116"/>
      <c r="D116" s="18"/>
      <c r="E116"/>
      <c r="F116"/>
      <c r="G116"/>
      <c r="H116"/>
      <c r="I116" s="57"/>
      <c r="J116"/>
      <c r="K116"/>
      <c r="L116"/>
      <c r="M116"/>
      <c r="N116"/>
      <c r="O116" s="26"/>
      <c r="Q116" s="57"/>
      <c r="R116"/>
      <c r="S116"/>
      <c r="T116"/>
      <c r="U116" s="9"/>
      <c r="V116"/>
      <c r="W116"/>
      <c r="X116"/>
      <c r="Y116" s="57"/>
    </row>
    <row r="117" spans="1:25" s="3" customFormat="1" ht="15">
      <c r="A117"/>
      <c r="C117"/>
      <c r="D117" s="18"/>
      <c r="E117"/>
      <c r="F117"/>
      <c r="G117"/>
      <c r="H117"/>
      <c r="I117" s="57"/>
      <c r="J117"/>
      <c r="K117"/>
      <c r="L117"/>
      <c r="M117"/>
      <c r="N117"/>
      <c r="O117" s="26"/>
      <c r="Q117" s="57"/>
      <c r="R117"/>
      <c r="S117"/>
      <c r="T117"/>
      <c r="U117" s="9"/>
      <c r="V117"/>
      <c r="W117"/>
      <c r="X117"/>
      <c r="Y117" s="57"/>
    </row>
    <row r="118" spans="1:25" s="3" customFormat="1" ht="15">
      <c r="A118"/>
      <c r="C118"/>
      <c r="D118" s="18"/>
      <c r="E118"/>
      <c r="F118"/>
      <c r="G118"/>
      <c r="H118"/>
      <c r="I118" s="57"/>
      <c r="J118"/>
      <c r="K118"/>
      <c r="L118"/>
      <c r="M118"/>
      <c r="N118"/>
      <c r="O118" s="26"/>
      <c r="Q118" s="57"/>
      <c r="R118"/>
      <c r="S118"/>
      <c r="T118"/>
      <c r="U118" s="9"/>
      <c r="V118"/>
      <c r="W118"/>
      <c r="X118"/>
      <c r="Y118" s="57"/>
    </row>
    <row r="119" spans="1:25" s="3" customFormat="1" ht="15">
      <c r="A119"/>
      <c r="C119"/>
      <c r="D119" s="18"/>
      <c r="E119"/>
      <c r="F119"/>
      <c r="G119"/>
      <c r="H119"/>
      <c r="I119" s="57"/>
      <c r="J119"/>
      <c r="K119"/>
      <c r="L119"/>
      <c r="M119"/>
      <c r="N119"/>
      <c r="O119" s="26"/>
      <c r="Q119" s="57"/>
      <c r="R119"/>
      <c r="S119"/>
      <c r="T119"/>
      <c r="U119" s="9"/>
      <c r="V119"/>
      <c r="W119"/>
      <c r="X119"/>
      <c r="Y119" s="57"/>
    </row>
    <row r="120" spans="1:25" s="3" customFormat="1" ht="15">
      <c r="A120"/>
      <c r="C120"/>
      <c r="D120" s="18"/>
      <c r="E120"/>
      <c r="F120"/>
      <c r="G120"/>
      <c r="H120"/>
      <c r="I120" s="57"/>
      <c r="J120"/>
      <c r="K120"/>
      <c r="L120"/>
      <c r="M120"/>
      <c r="N120"/>
      <c r="O120" s="26"/>
      <c r="Q120" s="57"/>
      <c r="R120"/>
      <c r="S120"/>
      <c r="T120"/>
      <c r="U120" s="9"/>
      <c r="V120"/>
      <c r="W120"/>
      <c r="X120"/>
      <c r="Y120" s="57"/>
    </row>
    <row r="121" spans="1:25" s="3" customFormat="1" ht="15">
      <c r="A121"/>
      <c r="C121"/>
      <c r="D121" s="18"/>
      <c r="E121"/>
      <c r="F121"/>
      <c r="G121"/>
      <c r="H121"/>
      <c r="I121" s="57"/>
      <c r="J121"/>
      <c r="K121"/>
      <c r="L121"/>
      <c r="M121"/>
      <c r="N121"/>
      <c r="O121" s="26"/>
      <c r="Q121" s="57"/>
      <c r="R121"/>
      <c r="S121"/>
      <c r="T121"/>
      <c r="U121" s="9"/>
      <c r="V121"/>
      <c r="W121"/>
      <c r="X121"/>
      <c r="Y121" s="57"/>
    </row>
    <row r="122" spans="1:25" s="3" customFormat="1" ht="15">
      <c r="A122"/>
      <c r="C122"/>
      <c r="D122" s="18"/>
      <c r="E122"/>
      <c r="F122"/>
      <c r="G122"/>
      <c r="H122"/>
      <c r="I122" s="57"/>
      <c r="J122"/>
      <c r="K122"/>
      <c r="L122"/>
      <c r="M122"/>
      <c r="N122"/>
      <c r="O122" s="26"/>
      <c r="Q122" s="57"/>
      <c r="R122"/>
      <c r="S122"/>
      <c r="T122"/>
      <c r="U122" s="9"/>
      <c r="V122"/>
      <c r="W122"/>
      <c r="X122"/>
      <c r="Y122" s="57"/>
    </row>
    <row r="123" spans="1:25" s="3" customFormat="1" ht="15">
      <c r="A123"/>
      <c r="C123"/>
      <c r="D123" s="18"/>
      <c r="E123"/>
      <c r="F123"/>
      <c r="G123"/>
      <c r="H123"/>
      <c r="I123" s="57"/>
      <c r="J123"/>
      <c r="K123"/>
      <c r="L123"/>
      <c r="M123"/>
      <c r="N123"/>
      <c r="O123" s="26"/>
      <c r="Q123" s="57"/>
      <c r="R123"/>
      <c r="S123"/>
      <c r="T123"/>
      <c r="U123" s="9"/>
      <c r="V123"/>
      <c r="W123"/>
      <c r="X123"/>
      <c r="Y123" s="57"/>
    </row>
    <row r="124" spans="1:25" s="3" customFormat="1" ht="15">
      <c r="A124"/>
      <c r="C124"/>
      <c r="D124" s="18"/>
      <c r="E124"/>
      <c r="F124"/>
      <c r="G124"/>
      <c r="H124"/>
      <c r="I124" s="57"/>
      <c r="J124"/>
      <c r="K124"/>
      <c r="L124"/>
      <c r="M124"/>
      <c r="N124"/>
      <c r="O124" s="26"/>
      <c r="Q124" s="57"/>
      <c r="R124"/>
      <c r="S124"/>
      <c r="T124"/>
      <c r="U124" s="9"/>
      <c r="V124"/>
      <c r="W124"/>
      <c r="X124"/>
      <c r="Y124" s="57"/>
    </row>
    <row r="125" spans="1:25" s="3" customFormat="1" ht="15">
      <c r="A125"/>
      <c r="C125"/>
      <c r="D125" s="18"/>
      <c r="E125"/>
      <c r="F125"/>
      <c r="G125"/>
      <c r="H125"/>
      <c r="I125" s="57"/>
      <c r="J125"/>
      <c r="K125"/>
      <c r="L125"/>
      <c r="M125"/>
      <c r="N125"/>
      <c r="O125" s="26"/>
      <c r="Q125" s="57"/>
      <c r="R125"/>
      <c r="S125"/>
      <c r="T125"/>
      <c r="U125" s="9"/>
      <c r="V125"/>
      <c r="W125"/>
      <c r="X125"/>
      <c r="Y125" s="57"/>
    </row>
    <row r="126" spans="1:25" s="3" customFormat="1" ht="15">
      <c r="A126"/>
      <c r="C126"/>
      <c r="D126" s="18"/>
      <c r="E126"/>
      <c r="F126"/>
      <c r="G126"/>
      <c r="H126"/>
      <c r="I126" s="57"/>
      <c r="J126"/>
      <c r="K126"/>
      <c r="L126"/>
      <c r="M126"/>
      <c r="N126"/>
      <c r="O126" s="26"/>
      <c r="Q126" s="57"/>
      <c r="R126"/>
      <c r="S126"/>
      <c r="T126"/>
      <c r="U126" s="9"/>
      <c r="V126"/>
      <c r="W126"/>
      <c r="X126"/>
      <c r="Y126" s="57"/>
    </row>
    <row r="127" spans="1:25" s="3" customFormat="1" ht="15">
      <c r="A127"/>
      <c r="C127"/>
      <c r="D127" s="18"/>
      <c r="E127"/>
      <c r="F127"/>
      <c r="G127"/>
      <c r="H127"/>
      <c r="I127" s="57"/>
      <c r="J127"/>
      <c r="K127"/>
      <c r="L127"/>
      <c r="M127"/>
      <c r="N127"/>
      <c r="O127" s="26"/>
      <c r="Q127" s="57"/>
      <c r="R127"/>
      <c r="S127"/>
      <c r="T127"/>
      <c r="U127" s="9"/>
      <c r="V127"/>
      <c r="W127"/>
      <c r="X127"/>
      <c r="Y127" s="57"/>
    </row>
    <row r="128" spans="1:25" s="3" customFormat="1" ht="15">
      <c r="A128"/>
      <c r="C128"/>
      <c r="D128" s="18"/>
      <c r="E128"/>
      <c r="F128"/>
      <c r="G128"/>
      <c r="H128"/>
      <c r="I128" s="57"/>
      <c r="J128"/>
      <c r="K128"/>
      <c r="L128"/>
      <c r="M128"/>
      <c r="N128"/>
      <c r="O128" s="26"/>
      <c r="Q128" s="57"/>
      <c r="R128"/>
      <c r="S128"/>
      <c r="T128"/>
      <c r="U128" s="9"/>
      <c r="V128"/>
      <c r="W128"/>
      <c r="X128"/>
      <c r="Y128" s="57"/>
    </row>
    <row r="129" spans="1:25" s="3" customFormat="1" ht="15">
      <c r="A129"/>
      <c r="C129"/>
      <c r="D129" s="18"/>
      <c r="E129"/>
      <c r="F129"/>
      <c r="G129"/>
      <c r="H129"/>
      <c r="I129" s="57"/>
      <c r="J129"/>
      <c r="K129"/>
      <c r="L129"/>
      <c r="M129"/>
      <c r="N129"/>
      <c r="O129" s="26"/>
      <c r="Q129" s="57"/>
      <c r="R129"/>
      <c r="S129"/>
      <c r="T129"/>
      <c r="U129" s="9"/>
      <c r="V129"/>
      <c r="W129"/>
      <c r="X129"/>
      <c r="Y129" s="57"/>
    </row>
    <row r="130" spans="1:25" s="3" customFormat="1" ht="15">
      <c r="A130"/>
      <c r="C130"/>
      <c r="D130" s="18"/>
      <c r="E130"/>
      <c r="F130"/>
      <c r="G130"/>
      <c r="H130"/>
      <c r="I130" s="57"/>
      <c r="J130"/>
      <c r="K130"/>
      <c r="L130"/>
      <c r="M130"/>
      <c r="N130"/>
      <c r="O130" s="26"/>
      <c r="Q130" s="57"/>
      <c r="R130"/>
      <c r="S130"/>
      <c r="T130"/>
      <c r="U130" s="9"/>
      <c r="V130"/>
      <c r="W130"/>
      <c r="X130"/>
      <c r="Y130" s="57"/>
    </row>
    <row r="131" spans="1:25" s="3" customFormat="1" ht="15">
      <c r="A131"/>
      <c r="C131"/>
      <c r="D131" s="18"/>
      <c r="E131"/>
      <c r="F131"/>
      <c r="G131"/>
      <c r="H131"/>
      <c r="I131" s="57"/>
      <c r="J131"/>
      <c r="K131"/>
      <c r="L131"/>
      <c r="M131"/>
      <c r="N131"/>
      <c r="O131" s="26"/>
      <c r="Q131" s="57"/>
      <c r="R131"/>
      <c r="S131"/>
      <c r="T131"/>
      <c r="U131" s="9"/>
      <c r="V131"/>
      <c r="W131"/>
      <c r="X131"/>
      <c r="Y131" s="57"/>
    </row>
    <row r="132" spans="1:25" s="3" customFormat="1" ht="15">
      <c r="A132"/>
      <c r="C132"/>
      <c r="D132" s="18"/>
      <c r="E132"/>
      <c r="F132"/>
      <c r="G132"/>
      <c r="H132"/>
      <c r="I132" s="57"/>
      <c r="J132"/>
      <c r="K132"/>
      <c r="L132"/>
      <c r="M132"/>
      <c r="N132"/>
      <c r="O132" s="26"/>
      <c r="Q132" s="57"/>
      <c r="R132"/>
      <c r="S132"/>
      <c r="T132"/>
      <c r="U132" s="9"/>
      <c r="V132"/>
      <c r="W132"/>
      <c r="X132"/>
      <c r="Y132" s="57"/>
    </row>
    <row r="133" spans="1:25" s="3" customFormat="1" ht="15">
      <c r="A133"/>
      <c r="C133"/>
      <c r="D133" s="18"/>
      <c r="E133"/>
      <c r="F133"/>
      <c r="G133"/>
      <c r="H133"/>
      <c r="I133" s="57"/>
      <c r="J133"/>
      <c r="K133"/>
      <c r="L133"/>
      <c r="M133"/>
      <c r="N133"/>
      <c r="O133" s="26"/>
      <c r="Q133" s="57"/>
      <c r="R133"/>
      <c r="S133"/>
      <c r="T133"/>
      <c r="U133" s="9"/>
      <c r="V133"/>
      <c r="W133"/>
      <c r="X133"/>
      <c r="Y133" s="57"/>
    </row>
    <row r="134" spans="1:25" s="3" customFormat="1" ht="15">
      <c r="A134"/>
      <c r="C134"/>
      <c r="D134" s="18"/>
      <c r="E134"/>
      <c r="F134"/>
      <c r="G134"/>
      <c r="H134"/>
      <c r="I134" s="57"/>
      <c r="J134"/>
      <c r="K134"/>
      <c r="L134"/>
      <c r="M134"/>
      <c r="N134"/>
      <c r="O134" s="26"/>
      <c r="Q134" s="57"/>
      <c r="R134"/>
      <c r="S134"/>
      <c r="T134"/>
      <c r="U134" s="9"/>
      <c r="V134"/>
      <c r="W134"/>
      <c r="X134"/>
      <c r="Y134" s="57"/>
    </row>
    <row r="135" spans="1:25" s="3" customFormat="1" ht="15">
      <c r="A135"/>
      <c r="C135"/>
      <c r="D135" s="18"/>
      <c r="E135"/>
      <c r="F135"/>
      <c r="G135"/>
      <c r="H135"/>
      <c r="I135" s="57"/>
      <c r="J135"/>
      <c r="K135"/>
      <c r="L135"/>
      <c r="M135"/>
      <c r="N135"/>
      <c r="O135" s="26"/>
      <c r="Q135" s="57"/>
      <c r="R135"/>
      <c r="S135"/>
      <c r="T135"/>
      <c r="U135" s="9"/>
      <c r="V135"/>
      <c r="W135"/>
      <c r="X135"/>
      <c r="Y135" s="57"/>
    </row>
    <row r="136" spans="1:25" s="3" customFormat="1" ht="15">
      <c r="A136"/>
      <c r="C136"/>
      <c r="D136" s="18"/>
      <c r="E136"/>
      <c r="F136"/>
      <c r="G136"/>
      <c r="H136"/>
      <c r="I136" s="57"/>
      <c r="J136"/>
      <c r="K136"/>
      <c r="L136"/>
      <c r="M136"/>
      <c r="N136"/>
      <c r="O136" s="26"/>
      <c r="Q136" s="57"/>
      <c r="R136"/>
      <c r="S136"/>
      <c r="T136"/>
      <c r="U136" s="9"/>
      <c r="V136"/>
      <c r="W136"/>
      <c r="X136"/>
      <c r="Y136" s="57"/>
    </row>
    <row r="137" spans="1:25" s="3" customFormat="1" ht="15">
      <c r="A137"/>
      <c r="C137"/>
      <c r="D137" s="18"/>
      <c r="E137"/>
      <c r="F137"/>
      <c r="G137"/>
      <c r="H137"/>
      <c r="I137" s="57"/>
      <c r="J137"/>
      <c r="K137"/>
      <c r="L137"/>
      <c r="M137"/>
      <c r="N137"/>
      <c r="O137" s="26"/>
      <c r="Q137" s="57"/>
      <c r="R137"/>
      <c r="S137"/>
      <c r="T137"/>
      <c r="U137" s="9"/>
      <c r="V137"/>
      <c r="W137"/>
      <c r="X137"/>
      <c r="Y137" s="57"/>
    </row>
    <row r="138" spans="1:25" s="3" customFormat="1" ht="15">
      <c r="A138"/>
      <c r="C138"/>
      <c r="D138" s="18"/>
      <c r="E138"/>
      <c r="F138"/>
      <c r="G138"/>
      <c r="H138"/>
      <c r="I138" s="57"/>
      <c r="J138"/>
      <c r="K138"/>
      <c r="L138"/>
      <c r="M138"/>
      <c r="N138"/>
      <c r="O138" s="26"/>
      <c r="Q138" s="57"/>
      <c r="R138"/>
      <c r="S138"/>
      <c r="T138"/>
      <c r="U138" s="9"/>
      <c r="V138"/>
      <c r="W138"/>
      <c r="X138"/>
      <c r="Y138" s="57"/>
    </row>
    <row r="139" spans="1:25" s="3" customFormat="1" ht="15">
      <c r="A139"/>
      <c r="C139"/>
      <c r="D139" s="18"/>
      <c r="E139"/>
      <c r="F139"/>
      <c r="G139"/>
      <c r="H139"/>
      <c r="I139" s="57"/>
      <c r="J139"/>
      <c r="K139"/>
      <c r="L139"/>
      <c r="M139"/>
      <c r="N139"/>
      <c r="O139" s="26"/>
      <c r="Q139" s="57"/>
      <c r="R139"/>
      <c r="S139"/>
      <c r="T139"/>
      <c r="U139" s="9"/>
      <c r="V139"/>
      <c r="W139"/>
      <c r="X139"/>
      <c r="Y139" s="57"/>
    </row>
    <row r="140" spans="1:25" s="3" customFormat="1" ht="15">
      <c r="A140"/>
      <c r="C140"/>
      <c r="D140" s="18"/>
      <c r="E140"/>
      <c r="F140"/>
      <c r="G140"/>
      <c r="H140"/>
      <c r="I140" s="57"/>
      <c r="J140"/>
      <c r="K140"/>
      <c r="L140"/>
      <c r="M140"/>
      <c r="N140"/>
      <c r="O140" s="26"/>
      <c r="Q140" s="57"/>
      <c r="R140"/>
      <c r="S140"/>
      <c r="T140"/>
      <c r="U140" s="9"/>
      <c r="V140"/>
      <c r="W140"/>
      <c r="X140"/>
      <c r="Y140" s="57"/>
    </row>
    <row r="141" spans="1:25" s="3" customFormat="1" ht="15">
      <c r="A141"/>
      <c r="C141"/>
      <c r="D141" s="18"/>
      <c r="E141"/>
      <c r="F141"/>
      <c r="G141"/>
      <c r="H141"/>
      <c r="I141" s="57"/>
      <c r="J141"/>
      <c r="K141"/>
      <c r="L141"/>
      <c r="M141"/>
      <c r="N141"/>
      <c r="O141" s="26"/>
      <c r="Q141" s="57"/>
      <c r="R141"/>
      <c r="S141"/>
      <c r="T141"/>
      <c r="U141" s="9"/>
      <c r="V141"/>
      <c r="W141"/>
      <c r="X141"/>
      <c r="Y141" s="57"/>
    </row>
    <row r="142" spans="1:25" s="3" customFormat="1" ht="15">
      <c r="A142"/>
      <c r="C142"/>
      <c r="D142" s="18"/>
      <c r="E142"/>
      <c r="F142"/>
      <c r="G142"/>
      <c r="H142"/>
      <c r="I142" s="57"/>
      <c r="J142"/>
      <c r="K142"/>
      <c r="L142"/>
      <c r="M142"/>
      <c r="N142"/>
      <c r="O142" s="26"/>
      <c r="Q142" s="57"/>
      <c r="R142"/>
      <c r="S142"/>
      <c r="T142"/>
      <c r="U142" s="9"/>
      <c r="V142"/>
      <c r="W142"/>
      <c r="X142"/>
      <c r="Y142" s="57"/>
    </row>
    <row r="143" spans="1:25" s="3" customFormat="1" ht="15">
      <c r="A143"/>
      <c r="C143"/>
      <c r="D143" s="18"/>
      <c r="E143"/>
      <c r="F143"/>
      <c r="G143"/>
      <c r="H143"/>
      <c r="I143" s="57"/>
      <c r="J143"/>
      <c r="K143"/>
      <c r="L143"/>
      <c r="M143"/>
      <c r="N143"/>
      <c r="O143" s="26"/>
      <c r="Q143" s="57"/>
      <c r="R143"/>
      <c r="S143"/>
      <c r="T143"/>
      <c r="U143" s="9"/>
      <c r="V143"/>
      <c r="W143"/>
      <c r="X143"/>
      <c r="Y143" s="57"/>
    </row>
    <row r="144" spans="1:25" s="3" customFormat="1" ht="15">
      <c r="A144"/>
      <c r="C144"/>
      <c r="D144" s="18"/>
      <c r="E144"/>
      <c r="F144"/>
      <c r="G144"/>
      <c r="H144"/>
      <c r="I144" s="57"/>
      <c r="J144"/>
      <c r="K144"/>
      <c r="L144"/>
      <c r="M144"/>
      <c r="N144"/>
      <c r="O144" s="26"/>
      <c r="Q144" s="57"/>
      <c r="R144"/>
      <c r="S144"/>
      <c r="T144"/>
      <c r="U144" s="9"/>
      <c r="V144"/>
      <c r="W144"/>
      <c r="X144"/>
      <c r="Y144" s="57"/>
    </row>
    <row r="145" spans="1:25" s="3" customFormat="1" ht="15">
      <c r="A145"/>
      <c r="C145"/>
      <c r="D145" s="18"/>
      <c r="E145"/>
      <c r="F145"/>
      <c r="G145"/>
      <c r="H145"/>
      <c r="I145" s="57"/>
      <c r="J145"/>
      <c r="K145"/>
      <c r="L145"/>
      <c r="M145"/>
      <c r="N145"/>
      <c r="O145" s="26"/>
      <c r="Q145" s="57"/>
      <c r="R145"/>
      <c r="S145"/>
      <c r="T145"/>
      <c r="U145" s="9"/>
      <c r="V145"/>
      <c r="W145"/>
      <c r="X145"/>
      <c r="Y145" s="57"/>
    </row>
    <row r="146" spans="1:25" s="3" customFormat="1" ht="15">
      <c r="A146"/>
      <c r="C146"/>
      <c r="D146" s="18"/>
      <c r="E146"/>
      <c r="F146"/>
      <c r="G146"/>
      <c r="H146"/>
      <c r="I146" s="57"/>
      <c r="J146"/>
      <c r="K146"/>
      <c r="L146"/>
      <c r="M146"/>
      <c r="N146"/>
      <c r="O146" s="26"/>
      <c r="Q146" s="57"/>
      <c r="R146"/>
      <c r="S146"/>
      <c r="T146"/>
      <c r="U146" s="9"/>
      <c r="V146"/>
      <c r="W146"/>
      <c r="X146"/>
      <c r="Y146" s="57"/>
    </row>
    <row r="147" spans="1:25" s="3" customFormat="1" ht="15">
      <c r="A147"/>
      <c r="C147"/>
      <c r="D147" s="18"/>
      <c r="E147"/>
      <c r="F147"/>
      <c r="G147"/>
      <c r="H147"/>
      <c r="I147" s="57"/>
      <c r="J147"/>
      <c r="K147"/>
      <c r="L147"/>
      <c r="M147"/>
      <c r="N147"/>
      <c r="O147" s="26"/>
      <c r="Q147" s="57"/>
      <c r="R147"/>
      <c r="S147"/>
      <c r="T147"/>
      <c r="U147" s="9"/>
      <c r="V147"/>
      <c r="W147"/>
      <c r="X147"/>
      <c r="Y147" s="57"/>
    </row>
    <row r="148" spans="1:25" s="3" customFormat="1" ht="15">
      <c r="A148"/>
      <c r="C148"/>
      <c r="D148" s="18"/>
      <c r="E148"/>
      <c r="F148"/>
      <c r="G148"/>
      <c r="H148"/>
      <c r="I148" s="57"/>
      <c r="J148"/>
      <c r="K148"/>
      <c r="L148"/>
      <c r="M148"/>
      <c r="N148"/>
      <c r="O148" s="26"/>
      <c r="Q148" s="57"/>
      <c r="R148"/>
      <c r="S148"/>
      <c r="T148"/>
      <c r="U148" s="9"/>
      <c r="V148"/>
      <c r="W148"/>
      <c r="X148"/>
      <c r="Y148" s="57"/>
    </row>
    <row r="149" spans="1:25" s="3" customFormat="1" ht="15">
      <c r="A149"/>
      <c r="C149"/>
      <c r="D149" s="18"/>
      <c r="E149"/>
      <c r="F149"/>
      <c r="G149"/>
      <c r="H149"/>
      <c r="I149" s="57"/>
      <c r="J149"/>
      <c r="K149"/>
      <c r="L149"/>
      <c r="M149"/>
      <c r="N149"/>
      <c r="O149" s="26"/>
      <c r="Q149" s="57"/>
      <c r="R149"/>
      <c r="S149"/>
      <c r="T149"/>
      <c r="U149" s="9"/>
      <c r="V149"/>
      <c r="W149"/>
      <c r="X149"/>
      <c r="Y149" s="57"/>
    </row>
    <row r="150" spans="1:25" s="3" customFormat="1" ht="15">
      <c r="A150"/>
      <c r="C150"/>
      <c r="D150" s="18"/>
      <c r="E150"/>
      <c r="F150"/>
      <c r="G150"/>
      <c r="H150"/>
      <c r="I150" s="57"/>
      <c r="J150"/>
      <c r="K150"/>
      <c r="L150"/>
      <c r="M150"/>
      <c r="N150"/>
      <c r="O150" s="26"/>
      <c r="Q150" s="57"/>
      <c r="R150"/>
      <c r="S150"/>
      <c r="T150"/>
      <c r="U150" s="9"/>
      <c r="V150"/>
      <c r="W150"/>
      <c r="X150"/>
      <c r="Y150" s="57"/>
    </row>
  </sheetData>
  <sheetProtection formatCells="0" formatColumns="0" formatRows="0" insertRows="0" deleteRows="0" sort="0"/>
  <mergeCells count="16">
    <mergeCell ref="F2:H2"/>
    <mergeCell ref="J2:L2"/>
    <mergeCell ref="R2:T2"/>
    <mergeCell ref="R9:T9"/>
    <mergeCell ref="V9:X9"/>
    <mergeCell ref="V2:X2"/>
    <mergeCell ref="J9:L9"/>
    <mergeCell ref="N9:P9"/>
    <mergeCell ref="N2:P2"/>
    <mergeCell ref="N3:P7"/>
    <mergeCell ref="V3:X7"/>
    <mergeCell ref="A3:B3"/>
    <mergeCell ref="C4:C5"/>
    <mergeCell ref="E4:E5"/>
    <mergeCell ref="A9:C9"/>
    <mergeCell ref="E9:H9"/>
  </mergeCells>
  <conditionalFormatting sqref="I16:I19 R13:S19 J17:J19 F28:G34 K27:K34 R26:S34 I26:J34">
    <cfRule type="expression" priority="22" dxfId="7">
      <formula>$A13="Sell"</formula>
    </cfRule>
  </conditionalFormatting>
  <conditionalFormatting sqref="G13:G19 G26:G27">
    <cfRule type="expression" priority="10" dxfId="7">
      <formula>$A13="Sell"</formula>
    </cfRule>
  </conditionalFormatting>
  <conditionalFormatting sqref="F13:F19 F26:F27">
    <cfRule type="expression" priority="13" dxfId="7">
      <formula>$A13="Sell"</formula>
    </cfRule>
  </conditionalFormatting>
  <conditionalFormatting sqref="J13:J16">
    <cfRule type="expression" priority="8" dxfId="7">
      <formula>$A13="Sell"</formula>
    </cfRule>
  </conditionalFormatting>
  <conditionalFormatting sqref="K13:K19 K26">
    <cfRule type="expression" priority="6" dxfId="7">
      <formula>$A13="Sell"</formula>
    </cfRule>
  </conditionalFormatting>
  <conditionalFormatting sqref="F23:G25 R23:S25 I23:K25">
    <cfRule type="expression" priority="2" dxfId="7">
      <formula>$A23="Sell"</formula>
    </cfRule>
  </conditionalFormatting>
  <conditionalFormatting sqref="F20:G22 R20:S22 I20:K22">
    <cfRule type="expression" priority="1" dxfId="7">
      <formula>$A20="Sell"</formula>
    </cfRule>
  </conditionalFormatting>
  <dataValidations count="3">
    <dataValidation type="decimal" allowBlank="1" showInputMessage="1" showErrorMessage="1" errorTitle="FNAV Values" error="Please enter a value between 0.9951 and 1.0049" sqref="C13:D34">
      <formula1>0.9951</formula1>
      <formula2>1.0049</formula2>
    </dataValidation>
    <dataValidation type="list" allowBlank="1" showInputMessage="1" showErrorMessage="1" sqref="G5:G6 K5:K7 S5:S7">
      <formula1>Action</formula1>
    </dataValidation>
    <dataValidation type="list" allowBlank="1" showInputMessage="1" showErrorMessage="1" sqref="A13:A34">
      <formula1>Transaction</formula1>
    </dataValidation>
  </dataValidations>
  <printOptions headings="1"/>
  <pageMargins left="0.25" right="0.25" top="0.75" bottom="0.75" header="0.3" footer="0.3"/>
  <pageSetup fitToWidth="0" horizontalDpi="600" verticalDpi="600" orientation="landscape" scale="80" r:id="rId2"/>
  <headerFooter>
    <oddHeader>&amp;C&amp;A</oddHeader>
    <oddFooter>&amp;L&amp;F
Version 1 Published MM/DD/CCYY&amp;R&amp;P of &amp;N</oddFooter>
  </headerFooter>
  <colBreaks count="3" manualBreakCount="3">
    <brk id="8" max="65535" man="1"/>
    <brk id="16" max="65535" man="1"/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74" bestFit="1" customWidth="1"/>
    <col min="2" max="2" width="16.28125" style="71" bestFit="1" customWidth="1"/>
    <col min="3" max="3" width="7.7109375" style="71" bestFit="1" customWidth="1"/>
    <col min="4" max="4" width="24.140625" style="71" bestFit="1" customWidth="1"/>
    <col min="5" max="6" width="17.7109375" style="71" customWidth="1"/>
    <col min="7" max="7" width="12.8515625" style="71" bestFit="1" customWidth="1"/>
    <col min="8" max="9" width="17.7109375" style="71" customWidth="1"/>
    <col min="10" max="10" width="12.8515625" style="26" bestFit="1" customWidth="1"/>
    <col min="11" max="11" width="17.7109375" style="72" customWidth="1"/>
    <col min="12" max="13" width="17.7109375" style="71" customWidth="1"/>
    <col min="14" max="14" width="8.140625" style="71" customWidth="1"/>
    <col min="15" max="16384" width="9.140625" style="71" customWidth="1"/>
  </cols>
  <sheetData>
    <row r="1" spans="5:9" ht="15">
      <c r="E1" s="78"/>
      <c r="F1" s="181" t="s">
        <v>14</v>
      </c>
      <c r="G1" s="181"/>
      <c r="H1" s="182" t="s">
        <v>15</v>
      </c>
      <c r="I1" s="182"/>
    </row>
    <row r="2" spans="5:11" s="73" customFormat="1" ht="23.25" customHeight="1">
      <c r="E2" s="79" t="s">
        <v>5</v>
      </c>
      <c r="F2" s="80" t="str">
        <f>'Transactions--Detailed Calcs'!K3</f>
        <v>Round or truncate?</v>
      </c>
      <c r="G2" s="80" t="str">
        <f>'Transactions--Detailed Calcs'!L3</f>
        <v>Decimal places</v>
      </c>
      <c r="H2" s="80" t="str">
        <f>'Transactions--Detailed Calcs'!S3</f>
        <v>Round or truncate?</v>
      </c>
      <c r="I2" s="80" t="str">
        <f>'Transactions--Detailed Calcs'!T3</f>
        <v>Decimal Places</v>
      </c>
      <c r="J2" s="70"/>
      <c r="K2" s="76"/>
    </row>
    <row r="3" spans="5:11" ht="15">
      <c r="E3" s="85" t="str">
        <f>'Transactions--Detailed Calcs'!J4</f>
        <v>NAV</v>
      </c>
      <c r="F3" s="81" t="str">
        <f>'Transactions--Detailed Calcs'!K4</f>
        <v>Round</v>
      </c>
      <c r="G3" s="81">
        <f>'Transactions--Detailed Calcs'!L4</f>
        <v>4</v>
      </c>
      <c r="H3" s="82" t="str">
        <f>'Transactions--Detailed Calcs'!S4</f>
        <v>Round</v>
      </c>
      <c r="I3" s="82">
        <f>'Transactions--Detailed Calcs'!T4</f>
        <v>4</v>
      </c>
      <c r="K3" s="75"/>
    </row>
    <row r="4" spans="5:11" ht="39">
      <c r="E4" s="85" t="str">
        <f>'Transactions--Detailed Calcs'!J5</f>
        <v>Display: Transaction shares and ending share balance</v>
      </c>
      <c r="F4" s="81" t="str">
        <f>'Transactions--Detailed Calcs'!K5</f>
        <v>Round</v>
      </c>
      <c r="G4" s="81">
        <f>'Transactions--Detailed Calcs'!L5</f>
        <v>3</v>
      </c>
      <c r="H4" s="82" t="str">
        <f>'Transactions--Detailed Calcs'!S5</f>
        <v>Truncate</v>
      </c>
      <c r="I4" s="82">
        <f>'Transactions--Detailed Calcs'!T5</f>
        <v>4</v>
      </c>
      <c r="K4" s="75"/>
    </row>
    <row r="5" spans="5:11" ht="26.25">
      <c r="E5" s="85" t="str">
        <f>'Transactions--Detailed Calcs'!J6</f>
        <v>Calculation: Transaction shares </v>
      </c>
      <c r="F5" s="81" t="str">
        <f>'Transactions--Detailed Calcs'!K6</f>
        <v>Round</v>
      </c>
      <c r="G5" s="81">
        <f>'Transactions--Detailed Calcs'!L6</f>
        <v>6</v>
      </c>
      <c r="H5" s="82" t="str">
        <f>'Transactions--Detailed Calcs'!S6</f>
        <v>Truncate</v>
      </c>
      <c r="I5" s="82">
        <f>'Transactions--Detailed Calcs'!T6</f>
        <v>6</v>
      </c>
      <c r="K5" s="75"/>
    </row>
    <row r="6" spans="5:11" ht="15">
      <c r="E6" s="85" t="str">
        <f>'Transactions--Detailed Calcs'!J7</f>
        <v>Final amount paid</v>
      </c>
      <c r="F6" s="81" t="str">
        <f>'Transactions--Detailed Calcs'!K7</f>
        <v>Round</v>
      </c>
      <c r="G6" s="81">
        <f>'Transactions--Detailed Calcs'!L7</f>
        <v>2</v>
      </c>
      <c r="H6" s="82" t="str">
        <f>'Transactions--Detailed Calcs'!S7</f>
        <v>Truncate</v>
      </c>
      <c r="I6" s="82">
        <f>'Transactions--Detailed Calcs'!T7</f>
        <v>2</v>
      </c>
      <c r="K6" s="75"/>
    </row>
    <row r="7" ht="15.75" thickBot="1">
      <c r="K7" s="75"/>
    </row>
    <row r="8" spans="1:14" s="30" customFormat="1" ht="12">
      <c r="A8" s="169" t="str">
        <f>'Transactions--Detailed Calcs'!A9:C9</f>
        <v>HYPOTHETICAL TRANSACTION HISTORY</v>
      </c>
      <c r="B8" s="170"/>
      <c r="C8" s="170"/>
      <c r="D8" s="171"/>
      <c r="E8" s="183" t="s">
        <v>76</v>
      </c>
      <c r="F8" s="179"/>
      <c r="G8" s="180"/>
      <c r="H8" s="183" t="s">
        <v>66</v>
      </c>
      <c r="I8" s="179"/>
      <c r="J8" s="184"/>
      <c r="K8" s="178" t="s">
        <v>73</v>
      </c>
      <c r="L8" s="179"/>
      <c r="M8" s="179"/>
      <c r="N8" s="180"/>
    </row>
    <row r="9" spans="1:14" s="30" customFormat="1" ht="12">
      <c r="A9" s="172" t="s">
        <v>64</v>
      </c>
      <c r="B9" s="174" t="s">
        <v>65</v>
      </c>
      <c r="C9" s="174" t="s">
        <v>25</v>
      </c>
      <c r="D9" s="168" t="s">
        <v>80</v>
      </c>
      <c r="E9" s="99" t="s">
        <v>18</v>
      </c>
      <c r="F9" s="32" t="s">
        <v>19</v>
      </c>
      <c r="G9" s="100" t="s">
        <v>17</v>
      </c>
      <c r="H9" s="99" t="s">
        <v>20</v>
      </c>
      <c r="I9" s="32" t="s">
        <v>21</v>
      </c>
      <c r="J9" s="101" t="s">
        <v>17</v>
      </c>
      <c r="K9" s="102" t="s">
        <v>22</v>
      </c>
      <c r="L9" s="32" t="s">
        <v>23</v>
      </c>
      <c r="M9" s="32" t="s">
        <v>24</v>
      </c>
      <c r="N9" s="176" t="s">
        <v>74</v>
      </c>
    </row>
    <row r="10" spans="1:14" s="30" customFormat="1" ht="24">
      <c r="A10" s="173"/>
      <c r="B10" s="175"/>
      <c r="C10" s="175"/>
      <c r="D10" s="168"/>
      <c r="E10" s="103" t="s">
        <v>14</v>
      </c>
      <c r="F10" s="104" t="s">
        <v>15</v>
      </c>
      <c r="G10" s="100" t="s">
        <v>16</v>
      </c>
      <c r="H10" s="103" t="s">
        <v>14</v>
      </c>
      <c r="I10" s="104" t="s">
        <v>15</v>
      </c>
      <c r="J10" s="101" t="s">
        <v>16</v>
      </c>
      <c r="K10" s="105" t="s">
        <v>62</v>
      </c>
      <c r="L10" s="106" t="s">
        <v>14</v>
      </c>
      <c r="M10" s="104" t="s">
        <v>15</v>
      </c>
      <c r="N10" s="177"/>
    </row>
    <row r="11" spans="1:14" s="30" customFormat="1" ht="12">
      <c r="A11" s="107"/>
      <c r="B11" s="108"/>
      <c r="C11" s="108"/>
      <c r="D11" s="109"/>
      <c r="E11" s="110"/>
      <c r="F11" s="111"/>
      <c r="G11" s="112"/>
      <c r="H11" s="99"/>
      <c r="I11" s="111"/>
      <c r="J11" s="113"/>
      <c r="K11" s="114"/>
      <c r="L11" s="111"/>
      <c r="M11" s="111"/>
      <c r="N11" s="109"/>
    </row>
    <row r="12" spans="1:14" s="30" customFormat="1" ht="12">
      <c r="A12" s="115" t="str">
        <f>IF('Transactions--Detailed Calcs'!A13&lt;&gt;"",'Transactions--Detailed Calcs'!A13,"")</f>
        <v>Buy</v>
      </c>
      <c r="B12" s="116">
        <f>IF(A12&lt;&gt;"",'Transactions--Detailed Calcs'!B13,"")</f>
        <v>500000000</v>
      </c>
      <c r="C12" s="117">
        <f>IF(A12&lt;&gt;"",'Transactions--Detailed Calcs'!C13,"")</f>
        <v>1.0036</v>
      </c>
      <c r="D12" s="118">
        <f>IF(A12&lt;&gt;"",B12/C12,"")</f>
        <v>498206456.75567955</v>
      </c>
      <c r="E12" s="119" t="str">
        <f>IF($A12&lt;&gt;"",'Transactions--Detailed Calcs'!K13,"")</f>
        <v>498,206,456.756</v>
      </c>
      <c r="F12" s="120" t="str">
        <f>IF($A12&lt;&gt;"",'Transactions--Detailed Calcs'!S13,"")</f>
        <v>498,206,456.7556</v>
      </c>
      <c r="G12" s="121">
        <f>IF($A12&lt;&gt;"",F12-E12,"")</f>
        <v>-0.0004000067710876465</v>
      </c>
      <c r="H12" s="119" t="str">
        <f>IF($A12&lt;&gt;"",'Transactions--Detailed Calcs'!L13,"")</f>
        <v>499,206,456.756</v>
      </c>
      <c r="I12" s="120" t="str">
        <f>IF($A12&lt;&gt;"",'Transactions--Detailed Calcs'!T13,"")</f>
        <v>499,206,456.7556</v>
      </c>
      <c r="J12" s="121">
        <f>IF($A12&lt;&gt;"",I12-H12,"")</f>
        <v>-0.0004000067710876465</v>
      </c>
      <c r="K12" s="122">
        <f>IF(A12="Sell",B12,"")</f>
      </c>
      <c r="L12" s="123">
        <f>'Transactions--Detailed Calcs'!O13</f>
      </c>
      <c r="M12" s="123">
        <f>'Transactions--Detailed Calcs'!W13</f>
      </c>
      <c r="N12" s="109">
        <f>IF(A12="SELL",IF(K12=L12,IF(K12=M12,"NONE","Option 2"),IF(K12&lt;&gt;M12,"BOTH","Option 1")),"")</f>
      </c>
    </row>
    <row r="13" spans="1:14" s="30" customFormat="1" ht="12">
      <c r="A13" s="115" t="str">
        <f>IF('Transactions--Detailed Calcs'!A14&lt;&gt;"",'Transactions--Detailed Calcs'!A14,"")</f>
        <v>Buy</v>
      </c>
      <c r="B13" s="124">
        <f>IF(A13&lt;&gt;"",'Transactions--Detailed Calcs'!B14,"")</f>
        <v>3777300</v>
      </c>
      <c r="C13" s="125">
        <f>IF(A13&lt;&gt;"",'Transactions--Detailed Calcs'!C14,"")</f>
        <v>1.0044</v>
      </c>
      <c r="D13" s="118">
        <f>IF(A13&lt;&gt;"",B13/C13,"")</f>
        <v>3760752.6881720433</v>
      </c>
      <c r="E13" s="119" t="str">
        <f>IF($A13&lt;&gt;"",'Transactions--Detailed Calcs'!K14,"")</f>
        <v>3,760,752.688</v>
      </c>
      <c r="F13" s="120" t="str">
        <f>IF($A13&lt;&gt;"",'Transactions--Detailed Calcs'!S14,"")</f>
        <v>3,760,752.6881</v>
      </c>
      <c r="G13" s="121">
        <f aca="true" t="shared" si="0" ref="G13:G33">IF($A13&lt;&gt;"",F13-E13,"")</f>
        <v>9.999983012676239E-05</v>
      </c>
      <c r="H13" s="119" t="str">
        <f>IF($A13&lt;&gt;"",'Transactions--Detailed Calcs'!L14,"")</f>
        <v>502,967,209.444</v>
      </c>
      <c r="I13" s="120" t="str">
        <f>IF($A13&lt;&gt;"",'Transactions--Detailed Calcs'!T14,"")</f>
        <v>502,967,209.4437</v>
      </c>
      <c r="J13" s="121">
        <f aca="true" t="shared" si="1" ref="J13:J33">IF($A13&lt;&gt;"",I13-H13,"")</f>
        <v>-0.000299990177154541</v>
      </c>
      <c r="K13" s="122">
        <f aca="true" t="shared" si="2" ref="K13:K33">IF(A13="Sell",B13,"")</f>
      </c>
      <c r="L13" s="123">
        <f>'Transactions--Detailed Calcs'!O14</f>
      </c>
      <c r="M13" s="123">
        <f>'Transactions--Detailed Calcs'!W14</f>
      </c>
      <c r="N13" s="109">
        <f>IF(A13="SELL",IF(K13=L13,IF(K13=M13,"NONE","Option 2"),IF(K13&lt;&gt;M13,"BOTH","Option 1")),"")</f>
      </c>
    </row>
    <row r="14" spans="1:14" s="30" customFormat="1" ht="12">
      <c r="A14" s="115" t="str">
        <f>IF('Transactions--Detailed Calcs'!A15&lt;&gt;"",'Transactions--Detailed Calcs'!A15,"")</f>
        <v>Sell</v>
      </c>
      <c r="B14" s="124">
        <f>IF(A14&lt;&gt;"",'Transactions--Detailed Calcs'!B15,"")</f>
        <v>296719530.37</v>
      </c>
      <c r="C14" s="125">
        <f>IF(A14&lt;&gt;"",'Transactions--Detailed Calcs'!C15,"")</f>
        <v>0.9987</v>
      </c>
      <c r="D14" s="118">
        <f>IF(A14&lt;&gt;"",B14/C14,"")</f>
        <v>297105767.8682287</v>
      </c>
      <c r="E14" s="119" t="str">
        <f>IF($A14&lt;&gt;"",'Transactions--Detailed Calcs'!K15,"")</f>
        <v>297,105,767.868</v>
      </c>
      <c r="F14" s="120" t="str">
        <f>IF($A14&lt;&gt;"",'Transactions--Detailed Calcs'!S15,"")</f>
        <v>297,105,767.8682</v>
      </c>
      <c r="G14" s="121">
        <f t="shared" si="0"/>
        <v>0.00020003318786621094</v>
      </c>
      <c r="H14" s="119" t="str">
        <f>IF($A14&lt;&gt;"",'Transactions--Detailed Calcs'!L15,"")</f>
        <v>205,861,441.576</v>
      </c>
      <c r="I14" s="120" t="str">
        <f>IF($A14&lt;&gt;"",'Transactions--Detailed Calcs'!T15,"")</f>
        <v>205,861,441.5755</v>
      </c>
      <c r="J14" s="121">
        <f t="shared" si="1"/>
        <v>-0.0004999935626983643</v>
      </c>
      <c r="K14" s="122">
        <f t="shared" si="2"/>
        <v>296719530.37</v>
      </c>
      <c r="L14" s="123">
        <f>'Transactions--Detailed Calcs'!O15</f>
        <v>296719530.37</v>
      </c>
      <c r="M14" s="123">
        <f>'Transactions--Detailed Calcs'!W15</f>
        <v>296719530.36</v>
      </c>
      <c r="N14" s="109" t="str">
        <f>IF(A14="SELL",IF(K14=L14,IF(K14=M14,"NONE","Option 2"),IF(K14&lt;&gt;M14,"BOTH","Option 1")),"")</f>
        <v>Option 2</v>
      </c>
    </row>
    <row r="15" spans="1:14" s="30" customFormat="1" ht="12">
      <c r="A15" s="115">
        <f>IF('Transactions--Detailed Calcs'!A16&lt;&gt;"",'Transactions--Detailed Calcs'!A16,"")</f>
      </c>
      <c r="B15" s="124">
        <f>IF(A15&lt;&gt;"",'Transactions--Detailed Calcs'!B16,"")</f>
      </c>
      <c r="C15" s="125">
        <f>IF(A15&lt;&gt;"",'Transactions--Detailed Calcs'!C16,"")</f>
      </c>
      <c r="D15" s="109">
        <f>IF(A15&lt;&gt;"",B15/C15,"")</f>
      </c>
      <c r="E15" s="119">
        <f>IF($A15&lt;&gt;"",'Transactions--Detailed Calcs'!K16,"")</f>
      </c>
      <c r="F15" s="120">
        <f>IF($A15&lt;&gt;"",'Transactions--Detailed Calcs'!S16,"")</f>
      </c>
      <c r="G15" s="121">
        <f t="shared" si="0"/>
      </c>
      <c r="H15" s="119">
        <f>IF($A15&lt;&gt;"",'Transactions--Detailed Calcs'!L16,"")</f>
      </c>
      <c r="I15" s="120">
        <f>IF($A15&lt;&gt;"",'Transactions--Detailed Calcs'!T16,"")</f>
      </c>
      <c r="J15" s="121">
        <f t="shared" si="1"/>
      </c>
      <c r="K15" s="122">
        <f t="shared" si="2"/>
      </c>
      <c r="L15" s="123">
        <f>'Transactions--Detailed Calcs'!O16</f>
      </c>
      <c r="M15" s="123">
        <f>'Transactions--Detailed Calcs'!W16</f>
      </c>
      <c r="N15" s="109">
        <f aca="true" t="shared" si="3" ref="N15:N33">IF(A15="SELL",IF(K15=L15,IF(K15=M15,"NONE","Option 2"),IF(K15&lt;&gt;M15,"BOTH","Option 1")),"")</f>
      </c>
    </row>
    <row r="16" spans="1:14" s="30" customFormat="1" ht="12">
      <c r="A16" s="115">
        <f>IF('Transactions--Detailed Calcs'!A17&lt;&gt;"",'Transactions--Detailed Calcs'!A17,"")</f>
      </c>
      <c r="B16" s="124">
        <f>IF(A16&lt;&gt;"",'Transactions--Detailed Calcs'!B17,"")</f>
      </c>
      <c r="C16" s="125">
        <f>IF(A16&lt;&gt;"",'Transactions--Detailed Calcs'!C17,"")</f>
      </c>
      <c r="D16" s="109">
        <f aca="true" t="shared" si="4" ref="D16:D33">IF(A16&lt;&gt;"",B16/C16,"")</f>
      </c>
      <c r="E16" s="119">
        <f>IF($A16&lt;&gt;"",'Transactions--Detailed Calcs'!K17,"")</f>
      </c>
      <c r="F16" s="120">
        <f>IF($A16&lt;&gt;"",'Transactions--Detailed Calcs'!S17,"")</f>
      </c>
      <c r="G16" s="121">
        <f t="shared" si="0"/>
      </c>
      <c r="H16" s="119">
        <f>IF($A16&lt;&gt;"",'Transactions--Detailed Calcs'!L17,"")</f>
      </c>
      <c r="I16" s="120">
        <f>IF($A16&lt;&gt;"",'Transactions--Detailed Calcs'!T17,"")</f>
      </c>
      <c r="J16" s="121">
        <f t="shared" si="1"/>
      </c>
      <c r="K16" s="122">
        <f t="shared" si="2"/>
      </c>
      <c r="L16" s="123">
        <f>'Transactions--Detailed Calcs'!O17</f>
      </c>
      <c r="M16" s="123">
        <f>'Transactions--Detailed Calcs'!W17</f>
      </c>
      <c r="N16" s="109">
        <f t="shared" si="3"/>
      </c>
    </row>
    <row r="17" spans="1:14" s="30" customFormat="1" ht="12">
      <c r="A17" s="115">
        <f>IF('Transactions--Detailed Calcs'!A18&lt;&gt;"",'Transactions--Detailed Calcs'!A18,"")</f>
      </c>
      <c r="B17" s="124">
        <f>IF(A17&lt;&gt;"",'Transactions--Detailed Calcs'!B18,"")</f>
      </c>
      <c r="C17" s="125">
        <f>IF(A17&lt;&gt;"",'Transactions--Detailed Calcs'!C18,"")</f>
      </c>
      <c r="D17" s="109">
        <f t="shared" si="4"/>
      </c>
      <c r="E17" s="119">
        <f>IF($A17&lt;&gt;"",'Transactions--Detailed Calcs'!K18,"")</f>
      </c>
      <c r="F17" s="120">
        <f>IF($A17&lt;&gt;"",'Transactions--Detailed Calcs'!S18,"")</f>
      </c>
      <c r="G17" s="121">
        <f t="shared" si="0"/>
      </c>
      <c r="H17" s="119">
        <f>IF($A17&lt;&gt;"",'Transactions--Detailed Calcs'!L18,"")</f>
      </c>
      <c r="I17" s="120">
        <f>IF($A17&lt;&gt;"",'Transactions--Detailed Calcs'!T18,"")</f>
      </c>
      <c r="J17" s="121">
        <f t="shared" si="1"/>
      </c>
      <c r="K17" s="122">
        <f t="shared" si="2"/>
      </c>
      <c r="L17" s="123">
        <f>'Transactions--Detailed Calcs'!O18</f>
      </c>
      <c r="M17" s="123">
        <f>'Transactions--Detailed Calcs'!W18</f>
      </c>
      <c r="N17" s="109">
        <f t="shared" si="3"/>
      </c>
    </row>
    <row r="18" spans="1:14" s="30" customFormat="1" ht="12">
      <c r="A18" s="115">
        <f>IF('Transactions--Detailed Calcs'!A19&lt;&gt;"",'Transactions--Detailed Calcs'!A19,"")</f>
      </c>
      <c r="B18" s="124">
        <f>IF(A18&lt;&gt;"",'Transactions--Detailed Calcs'!B19,"")</f>
      </c>
      <c r="C18" s="125">
        <f>IF(A18&lt;&gt;"",'Transactions--Detailed Calcs'!C19,"")</f>
      </c>
      <c r="D18" s="109">
        <f t="shared" si="4"/>
      </c>
      <c r="E18" s="119">
        <f>IF($A18&lt;&gt;"",'Transactions--Detailed Calcs'!K19,"")</f>
      </c>
      <c r="F18" s="120">
        <f>IF($A18&lt;&gt;"",'Transactions--Detailed Calcs'!S19,"")</f>
      </c>
      <c r="G18" s="121">
        <f t="shared" si="0"/>
      </c>
      <c r="H18" s="119">
        <f>IF($A18&lt;&gt;"",'Transactions--Detailed Calcs'!L19,"")</f>
      </c>
      <c r="I18" s="120">
        <f>IF($A18&lt;&gt;"",'Transactions--Detailed Calcs'!T19,"")</f>
      </c>
      <c r="J18" s="121">
        <f t="shared" si="1"/>
      </c>
      <c r="K18" s="122">
        <f t="shared" si="2"/>
      </c>
      <c r="L18" s="123">
        <f>'Transactions--Detailed Calcs'!O19</f>
      </c>
      <c r="M18" s="123">
        <f>'Transactions--Detailed Calcs'!W19</f>
      </c>
      <c r="N18" s="109">
        <f t="shared" si="3"/>
      </c>
    </row>
    <row r="19" spans="1:14" s="30" customFormat="1" ht="12">
      <c r="A19" s="115">
        <f>IF('Transactions--Detailed Calcs'!A20&lt;&gt;"",'Transactions--Detailed Calcs'!A20,"")</f>
      </c>
      <c r="B19" s="124">
        <f>IF(A19&lt;&gt;"",'Transactions--Detailed Calcs'!B20,"")</f>
      </c>
      <c r="C19" s="125">
        <f>IF(A19&lt;&gt;"",'Transactions--Detailed Calcs'!C20,"")</f>
      </c>
      <c r="D19" s="109">
        <f t="shared" si="4"/>
      </c>
      <c r="E19" s="119">
        <f>IF($A19&lt;&gt;"",'Transactions--Detailed Calcs'!K20,"")</f>
      </c>
      <c r="F19" s="120">
        <f>IF($A19&lt;&gt;"",'Transactions--Detailed Calcs'!S20,"")</f>
      </c>
      <c r="G19" s="121">
        <f t="shared" si="0"/>
      </c>
      <c r="H19" s="119">
        <f>IF($A19&lt;&gt;"",'Transactions--Detailed Calcs'!L20,"")</f>
      </c>
      <c r="I19" s="120">
        <f>IF($A19&lt;&gt;"",'Transactions--Detailed Calcs'!T20,"")</f>
      </c>
      <c r="J19" s="121">
        <f t="shared" si="1"/>
      </c>
      <c r="K19" s="122">
        <f t="shared" si="2"/>
      </c>
      <c r="L19" s="123">
        <f>'Transactions--Detailed Calcs'!O20</f>
      </c>
      <c r="M19" s="123">
        <f>'Transactions--Detailed Calcs'!W20</f>
      </c>
      <c r="N19" s="109">
        <f t="shared" si="3"/>
      </c>
    </row>
    <row r="20" spans="1:14" s="30" customFormat="1" ht="12">
      <c r="A20" s="115">
        <f>IF('Transactions--Detailed Calcs'!A21&lt;&gt;"",'Transactions--Detailed Calcs'!A21,"")</f>
      </c>
      <c r="B20" s="124">
        <f>IF(A20&lt;&gt;"",'Transactions--Detailed Calcs'!B21,"")</f>
      </c>
      <c r="C20" s="125">
        <f>IF(A20&lt;&gt;"",'Transactions--Detailed Calcs'!C21,"")</f>
      </c>
      <c r="D20" s="109">
        <f t="shared" si="4"/>
      </c>
      <c r="E20" s="119">
        <f>IF($A20&lt;&gt;"",'Transactions--Detailed Calcs'!K21,"")</f>
      </c>
      <c r="F20" s="120">
        <f>IF($A20&lt;&gt;"",'Transactions--Detailed Calcs'!S21,"")</f>
      </c>
      <c r="G20" s="121">
        <f t="shared" si="0"/>
      </c>
      <c r="H20" s="119">
        <f>IF($A20&lt;&gt;"",'Transactions--Detailed Calcs'!L21,"")</f>
      </c>
      <c r="I20" s="120">
        <f>IF($A20&lt;&gt;"",'Transactions--Detailed Calcs'!T21,"")</f>
      </c>
      <c r="J20" s="121">
        <f t="shared" si="1"/>
      </c>
      <c r="K20" s="122">
        <f t="shared" si="2"/>
      </c>
      <c r="L20" s="123">
        <f>'Transactions--Detailed Calcs'!O21</f>
      </c>
      <c r="M20" s="123">
        <f>'Transactions--Detailed Calcs'!W21</f>
      </c>
      <c r="N20" s="109">
        <f t="shared" si="3"/>
      </c>
    </row>
    <row r="21" spans="1:14" s="30" customFormat="1" ht="12">
      <c r="A21" s="115">
        <f>IF('Transactions--Detailed Calcs'!A22&lt;&gt;"",'Transactions--Detailed Calcs'!A22,"")</f>
      </c>
      <c r="B21" s="124">
        <f>IF(A21&lt;&gt;"",'Transactions--Detailed Calcs'!B22,"")</f>
      </c>
      <c r="C21" s="125">
        <f>IF(A21&lt;&gt;"",'Transactions--Detailed Calcs'!C22,"")</f>
      </c>
      <c r="D21" s="109">
        <f t="shared" si="4"/>
      </c>
      <c r="E21" s="119">
        <f>IF($A21&lt;&gt;"",'Transactions--Detailed Calcs'!K22,"")</f>
      </c>
      <c r="F21" s="120">
        <f>IF($A21&lt;&gt;"",'Transactions--Detailed Calcs'!S22,"")</f>
      </c>
      <c r="G21" s="121">
        <f t="shared" si="0"/>
      </c>
      <c r="H21" s="119">
        <f>IF($A21&lt;&gt;"",'Transactions--Detailed Calcs'!L22,"")</f>
      </c>
      <c r="I21" s="120">
        <f>IF($A21&lt;&gt;"",'Transactions--Detailed Calcs'!T22,"")</f>
      </c>
      <c r="J21" s="121">
        <f t="shared" si="1"/>
      </c>
      <c r="K21" s="122">
        <f t="shared" si="2"/>
      </c>
      <c r="L21" s="123">
        <f>'Transactions--Detailed Calcs'!O22</f>
      </c>
      <c r="M21" s="123">
        <f>'Transactions--Detailed Calcs'!W22</f>
      </c>
      <c r="N21" s="109">
        <f t="shared" si="3"/>
      </c>
    </row>
    <row r="22" spans="1:14" s="30" customFormat="1" ht="12">
      <c r="A22" s="115">
        <f>IF('Transactions--Detailed Calcs'!A23&lt;&gt;"",'Transactions--Detailed Calcs'!A23,"")</f>
      </c>
      <c r="B22" s="124">
        <f>IF(A22&lt;&gt;"",'Transactions--Detailed Calcs'!B23,"")</f>
      </c>
      <c r="C22" s="125">
        <f>IF(A22&lt;&gt;"",'Transactions--Detailed Calcs'!C23,"")</f>
      </c>
      <c r="D22" s="109">
        <f t="shared" si="4"/>
      </c>
      <c r="E22" s="119">
        <f>IF($A22&lt;&gt;"",'Transactions--Detailed Calcs'!K23,"")</f>
      </c>
      <c r="F22" s="120">
        <f>IF($A22&lt;&gt;"",'Transactions--Detailed Calcs'!S23,"")</f>
      </c>
      <c r="G22" s="121">
        <f t="shared" si="0"/>
      </c>
      <c r="H22" s="119">
        <f>IF($A22&lt;&gt;"",'Transactions--Detailed Calcs'!L23,"")</f>
      </c>
      <c r="I22" s="120">
        <f>IF($A22&lt;&gt;"",'Transactions--Detailed Calcs'!T23,"")</f>
      </c>
      <c r="J22" s="121">
        <f t="shared" si="1"/>
      </c>
      <c r="K22" s="122">
        <f t="shared" si="2"/>
      </c>
      <c r="L22" s="123">
        <f>'Transactions--Detailed Calcs'!O23</f>
      </c>
      <c r="M22" s="123">
        <f>'Transactions--Detailed Calcs'!W23</f>
      </c>
      <c r="N22" s="109">
        <f t="shared" si="3"/>
      </c>
    </row>
    <row r="23" spans="1:14" s="30" customFormat="1" ht="12">
      <c r="A23" s="115">
        <f>IF('Transactions--Detailed Calcs'!A24&lt;&gt;"",'Transactions--Detailed Calcs'!A24,"")</f>
      </c>
      <c r="B23" s="124">
        <f>IF(A23&lt;&gt;"",'Transactions--Detailed Calcs'!B24,"")</f>
      </c>
      <c r="C23" s="125">
        <f>IF(A23&lt;&gt;"",'Transactions--Detailed Calcs'!C24,"")</f>
      </c>
      <c r="D23" s="109">
        <f t="shared" si="4"/>
      </c>
      <c r="E23" s="119">
        <f>IF($A23&lt;&gt;"",'Transactions--Detailed Calcs'!K24,"")</f>
      </c>
      <c r="F23" s="120">
        <f>IF($A23&lt;&gt;"",'Transactions--Detailed Calcs'!S24,"")</f>
      </c>
      <c r="G23" s="121">
        <f t="shared" si="0"/>
      </c>
      <c r="H23" s="119">
        <f>IF($A23&lt;&gt;"",'Transactions--Detailed Calcs'!L24,"")</f>
      </c>
      <c r="I23" s="120">
        <f>IF($A23&lt;&gt;"",'Transactions--Detailed Calcs'!T24,"")</f>
      </c>
      <c r="J23" s="121">
        <f t="shared" si="1"/>
      </c>
      <c r="K23" s="122">
        <f t="shared" si="2"/>
      </c>
      <c r="L23" s="123">
        <f>'Transactions--Detailed Calcs'!O24</f>
      </c>
      <c r="M23" s="123">
        <f>'Transactions--Detailed Calcs'!W24</f>
      </c>
      <c r="N23" s="109">
        <f t="shared" si="3"/>
      </c>
    </row>
    <row r="24" spans="1:14" s="30" customFormat="1" ht="12">
      <c r="A24" s="115">
        <f>IF('Transactions--Detailed Calcs'!A25&lt;&gt;"",'Transactions--Detailed Calcs'!A25,"")</f>
      </c>
      <c r="B24" s="124">
        <f>IF(A24&lt;&gt;"",'Transactions--Detailed Calcs'!B25,"")</f>
      </c>
      <c r="C24" s="125">
        <f>IF(A24&lt;&gt;"",'Transactions--Detailed Calcs'!C25,"")</f>
      </c>
      <c r="D24" s="109">
        <f t="shared" si="4"/>
      </c>
      <c r="E24" s="119">
        <f>IF($A24&lt;&gt;"",'Transactions--Detailed Calcs'!K25,"")</f>
      </c>
      <c r="F24" s="120">
        <f>IF($A24&lt;&gt;"",'Transactions--Detailed Calcs'!S25,"")</f>
      </c>
      <c r="G24" s="121">
        <f t="shared" si="0"/>
      </c>
      <c r="H24" s="119">
        <f>IF($A24&lt;&gt;"",'Transactions--Detailed Calcs'!L25,"")</f>
      </c>
      <c r="I24" s="120">
        <f>IF($A24&lt;&gt;"",'Transactions--Detailed Calcs'!T25,"")</f>
      </c>
      <c r="J24" s="121">
        <f t="shared" si="1"/>
      </c>
      <c r="K24" s="122">
        <f t="shared" si="2"/>
      </c>
      <c r="L24" s="123">
        <f>'Transactions--Detailed Calcs'!O25</f>
      </c>
      <c r="M24" s="123">
        <f>'Transactions--Detailed Calcs'!W25</f>
      </c>
      <c r="N24" s="109">
        <f t="shared" si="3"/>
      </c>
    </row>
    <row r="25" spans="1:14" s="30" customFormat="1" ht="12">
      <c r="A25" s="115">
        <f>IF('Transactions--Detailed Calcs'!A26&lt;&gt;"",'Transactions--Detailed Calcs'!A26,"")</f>
      </c>
      <c r="B25" s="124">
        <f>IF(A25&lt;&gt;"",'Transactions--Detailed Calcs'!B26,"")</f>
      </c>
      <c r="C25" s="125">
        <f>IF(A25&lt;&gt;"",'Transactions--Detailed Calcs'!C26,"")</f>
      </c>
      <c r="D25" s="109">
        <f t="shared" si="4"/>
      </c>
      <c r="E25" s="119">
        <f>IF($A25&lt;&gt;"",'Transactions--Detailed Calcs'!K26,"")</f>
      </c>
      <c r="F25" s="120">
        <f>IF($A25&lt;&gt;"",'Transactions--Detailed Calcs'!S26,"")</f>
      </c>
      <c r="G25" s="121">
        <f t="shared" si="0"/>
      </c>
      <c r="H25" s="119">
        <f>IF($A25&lt;&gt;"",'Transactions--Detailed Calcs'!L26,"")</f>
      </c>
      <c r="I25" s="120">
        <f>IF($A25&lt;&gt;"",'Transactions--Detailed Calcs'!T26,"")</f>
      </c>
      <c r="J25" s="121">
        <f t="shared" si="1"/>
      </c>
      <c r="K25" s="122">
        <f t="shared" si="2"/>
      </c>
      <c r="L25" s="123">
        <f>'Transactions--Detailed Calcs'!O26</f>
      </c>
      <c r="M25" s="123">
        <f>'Transactions--Detailed Calcs'!W26</f>
      </c>
      <c r="N25" s="109">
        <f t="shared" si="3"/>
      </c>
    </row>
    <row r="26" spans="1:14" s="30" customFormat="1" ht="12">
      <c r="A26" s="115">
        <f>IF('Transactions--Detailed Calcs'!A27&lt;&gt;"",'Transactions--Detailed Calcs'!A27,"")</f>
      </c>
      <c r="B26" s="124">
        <f>IF(A26&lt;&gt;"",'Transactions--Detailed Calcs'!B27,"")</f>
      </c>
      <c r="C26" s="125">
        <f>IF(A26&lt;&gt;"",'Transactions--Detailed Calcs'!C27,"")</f>
      </c>
      <c r="D26" s="109">
        <f t="shared" si="4"/>
      </c>
      <c r="E26" s="119">
        <f>IF($A26&lt;&gt;"",'Transactions--Detailed Calcs'!K27,"")</f>
      </c>
      <c r="F26" s="120">
        <f>IF($A26&lt;&gt;"",'Transactions--Detailed Calcs'!S27,"")</f>
      </c>
      <c r="G26" s="121">
        <f t="shared" si="0"/>
      </c>
      <c r="H26" s="119">
        <f>IF($A26&lt;&gt;"",'Transactions--Detailed Calcs'!L27,"")</f>
      </c>
      <c r="I26" s="120">
        <f>IF($A26&lt;&gt;"",'Transactions--Detailed Calcs'!T27,"")</f>
      </c>
      <c r="J26" s="121">
        <f t="shared" si="1"/>
      </c>
      <c r="K26" s="122">
        <f t="shared" si="2"/>
      </c>
      <c r="L26" s="123">
        <f>'Transactions--Detailed Calcs'!O27</f>
      </c>
      <c r="M26" s="123">
        <f>'Transactions--Detailed Calcs'!W27</f>
      </c>
      <c r="N26" s="109">
        <f t="shared" si="3"/>
      </c>
    </row>
    <row r="27" spans="1:14" s="30" customFormat="1" ht="12">
      <c r="A27" s="115">
        <f>IF('Transactions--Detailed Calcs'!A28&lt;&gt;"",'Transactions--Detailed Calcs'!A28,"")</f>
      </c>
      <c r="B27" s="124">
        <f>IF(A27&lt;&gt;"",'Transactions--Detailed Calcs'!B28,"")</f>
      </c>
      <c r="C27" s="125">
        <f>IF(A27&lt;&gt;"",'Transactions--Detailed Calcs'!C28,"")</f>
      </c>
      <c r="D27" s="109">
        <f t="shared" si="4"/>
      </c>
      <c r="E27" s="119">
        <f>IF($A27&lt;&gt;"",'Transactions--Detailed Calcs'!K28,"")</f>
      </c>
      <c r="F27" s="120">
        <f>IF($A27&lt;&gt;"",'Transactions--Detailed Calcs'!S28,"")</f>
      </c>
      <c r="G27" s="121">
        <f t="shared" si="0"/>
      </c>
      <c r="H27" s="119">
        <f>IF($A27&lt;&gt;"",'Transactions--Detailed Calcs'!L28,"")</f>
      </c>
      <c r="I27" s="120">
        <f>IF($A27&lt;&gt;"",'Transactions--Detailed Calcs'!T28,"")</f>
      </c>
      <c r="J27" s="121">
        <f t="shared" si="1"/>
      </c>
      <c r="K27" s="122">
        <f t="shared" si="2"/>
      </c>
      <c r="L27" s="123">
        <f>'Transactions--Detailed Calcs'!O28</f>
      </c>
      <c r="M27" s="123">
        <f>'Transactions--Detailed Calcs'!W28</f>
      </c>
      <c r="N27" s="109">
        <f t="shared" si="3"/>
      </c>
    </row>
    <row r="28" spans="1:14" s="30" customFormat="1" ht="12">
      <c r="A28" s="115">
        <f>IF('Transactions--Detailed Calcs'!A29&lt;&gt;"",'Transactions--Detailed Calcs'!A29,"")</f>
      </c>
      <c r="B28" s="124">
        <f>IF(A28&lt;&gt;"",'Transactions--Detailed Calcs'!B29,"")</f>
      </c>
      <c r="C28" s="125">
        <f>IF(A28&lt;&gt;"",'Transactions--Detailed Calcs'!C29,"")</f>
      </c>
      <c r="D28" s="109">
        <f t="shared" si="4"/>
      </c>
      <c r="E28" s="119">
        <f>IF($A28&lt;&gt;"",'Transactions--Detailed Calcs'!K29,"")</f>
      </c>
      <c r="F28" s="120">
        <f>IF($A28&lt;&gt;"",'Transactions--Detailed Calcs'!S29,"")</f>
      </c>
      <c r="G28" s="121">
        <f t="shared" si="0"/>
      </c>
      <c r="H28" s="119">
        <f>IF($A28&lt;&gt;"",'Transactions--Detailed Calcs'!L29,"")</f>
      </c>
      <c r="I28" s="120">
        <f>IF($A28&lt;&gt;"",'Transactions--Detailed Calcs'!T29,"")</f>
      </c>
      <c r="J28" s="121">
        <f t="shared" si="1"/>
      </c>
      <c r="K28" s="122">
        <f t="shared" si="2"/>
      </c>
      <c r="L28" s="123">
        <f>'Transactions--Detailed Calcs'!O29</f>
      </c>
      <c r="M28" s="123">
        <f>'Transactions--Detailed Calcs'!W29</f>
      </c>
      <c r="N28" s="109">
        <f t="shared" si="3"/>
      </c>
    </row>
    <row r="29" spans="1:14" s="30" customFormat="1" ht="12">
      <c r="A29" s="115">
        <f>IF('Transactions--Detailed Calcs'!A30&lt;&gt;"",'Transactions--Detailed Calcs'!A30,"")</f>
      </c>
      <c r="B29" s="124">
        <f>IF(A29&lt;&gt;"",'Transactions--Detailed Calcs'!B30,"")</f>
      </c>
      <c r="C29" s="125">
        <f>IF(A29&lt;&gt;"",'Transactions--Detailed Calcs'!C30,"")</f>
      </c>
      <c r="D29" s="109">
        <f t="shared" si="4"/>
      </c>
      <c r="E29" s="119">
        <f>IF($A29&lt;&gt;"",'Transactions--Detailed Calcs'!K30,"")</f>
      </c>
      <c r="F29" s="120">
        <f>IF($A29&lt;&gt;"",'Transactions--Detailed Calcs'!S30,"")</f>
      </c>
      <c r="G29" s="121">
        <f t="shared" si="0"/>
      </c>
      <c r="H29" s="119">
        <f>IF($A29&lt;&gt;"",'Transactions--Detailed Calcs'!L30,"")</f>
      </c>
      <c r="I29" s="120">
        <f>IF($A29&lt;&gt;"",'Transactions--Detailed Calcs'!T30,"")</f>
      </c>
      <c r="J29" s="121">
        <f t="shared" si="1"/>
      </c>
      <c r="K29" s="122">
        <f t="shared" si="2"/>
      </c>
      <c r="L29" s="123">
        <f>'Transactions--Detailed Calcs'!O30</f>
      </c>
      <c r="M29" s="123">
        <f>'Transactions--Detailed Calcs'!W30</f>
      </c>
      <c r="N29" s="109">
        <f t="shared" si="3"/>
      </c>
    </row>
    <row r="30" spans="1:14" s="30" customFormat="1" ht="12">
      <c r="A30" s="115">
        <f>IF('Transactions--Detailed Calcs'!A31&lt;&gt;"",'Transactions--Detailed Calcs'!A31,"")</f>
      </c>
      <c r="B30" s="124">
        <f>IF(A30&lt;&gt;"",'Transactions--Detailed Calcs'!B31,"")</f>
      </c>
      <c r="C30" s="125">
        <f>IF(A30&lt;&gt;"",'Transactions--Detailed Calcs'!C31,"")</f>
      </c>
      <c r="D30" s="109">
        <f t="shared" si="4"/>
      </c>
      <c r="E30" s="119">
        <f>IF($A30&lt;&gt;"",'Transactions--Detailed Calcs'!K31,"")</f>
      </c>
      <c r="F30" s="120">
        <f>IF($A30&lt;&gt;"",'Transactions--Detailed Calcs'!S31,"")</f>
      </c>
      <c r="G30" s="121">
        <f t="shared" si="0"/>
      </c>
      <c r="H30" s="119">
        <f>IF($A30&lt;&gt;"",'Transactions--Detailed Calcs'!L31,"")</f>
      </c>
      <c r="I30" s="120">
        <f>IF($A30&lt;&gt;"",'Transactions--Detailed Calcs'!T31,"")</f>
      </c>
      <c r="J30" s="121">
        <f t="shared" si="1"/>
      </c>
      <c r="K30" s="122">
        <f t="shared" si="2"/>
      </c>
      <c r="L30" s="123">
        <f>'Transactions--Detailed Calcs'!O31</f>
      </c>
      <c r="M30" s="123">
        <f>'Transactions--Detailed Calcs'!W31</f>
      </c>
      <c r="N30" s="109">
        <f t="shared" si="3"/>
      </c>
    </row>
    <row r="31" spans="1:14" s="30" customFormat="1" ht="12">
      <c r="A31" s="115">
        <f>IF('Transactions--Detailed Calcs'!A32&lt;&gt;"",'Transactions--Detailed Calcs'!A32,"")</f>
      </c>
      <c r="B31" s="124">
        <f>IF(A31&lt;&gt;"",'Transactions--Detailed Calcs'!B32,"")</f>
      </c>
      <c r="C31" s="125">
        <f>IF(A31&lt;&gt;"",'Transactions--Detailed Calcs'!C32,"")</f>
      </c>
      <c r="D31" s="109">
        <f t="shared" si="4"/>
      </c>
      <c r="E31" s="119">
        <f>IF($A31&lt;&gt;"",'Transactions--Detailed Calcs'!K32,"")</f>
      </c>
      <c r="F31" s="120">
        <f>IF($A31&lt;&gt;"",'Transactions--Detailed Calcs'!S32,"")</f>
      </c>
      <c r="G31" s="121">
        <f t="shared" si="0"/>
      </c>
      <c r="H31" s="119">
        <f>IF($A31&lt;&gt;"",'Transactions--Detailed Calcs'!L32,"")</f>
      </c>
      <c r="I31" s="120">
        <f>IF($A31&lt;&gt;"",'Transactions--Detailed Calcs'!T32,"")</f>
      </c>
      <c r="J31" s="121">
        <f t="shared" si="1"/>
      </c>
      <c r="K31" s="122">
        <f t="shared" si="2"/>
      </c>
      <c r="L31" s="123">
        <f>'Transactions--Detailed Calcs'!O32</f>
      </c>
      <c r="M31" s="123">
        <f>'Transactions--Detailed Calcs'!W32</f>
      </c>
      <c r="N31" s="109">
        <f t="shared" si="3"/>
      </c>
    </row>
    <row r="32" spans="1:14" s="30" customFormat="1" ht="12">
      <c r="A32" s="115">
        <f>IF('Transactions--Detailed Calcs'!A33&lt;&gt;"",'Transactions--Detailed Calcs'!A33,"")</f>
      </c>
      <c r="B32" s="124">
        <f>IF(A32&lt;&gt;"",'Transactions--Detailed Calcs'!B33,"")</f>
      </c>
      <c r="C32" s="125">
        <f>IF(A32&lt;&gt;"",'Transactions--Detailed Calcs'!C33,"")</f>
      </c>
      <c r="D32" s="109">
        <f t="shared" si="4"/>
      </c>
      <c r="E32" s="119">
        <f>IF($A32&lt;&gt;"",'Transactions--Detailed Calcs'!K33,"")</f>
      </c>
      <c r="F32" s="120">
        <f>IF($A32&lt;&gt;"",'Transactions--Detailed Calcs'!S33,"")</f>
      </c>
      <c r="G32" s="121">
        <f t="shared" si="0"/>
      </c>
      <c r="H32" s="119">
        <f>IF($A32&lt;&gt;"",'Transactions--Detailed Calcs'!L33,"")</f>
      </c>
      <c r="I32" s="120">
        <f>IF($A32&lt;&gt;"",'Transactions--Detailed Calcs'!T33,"")</f>
      </c>
      <c r="J32" s="121">
        <f t="shared" si="1"/>
      </c>
      <c r="K32" s="122">
        <f t="shared" si="2"/>
      </c>
      <c r="L32" s="123">
        <f>'Transactions--Detailed Calcs'!O33</f>
      </c>
      <c r="M32" s="123">
        <f>'Transactions--Detailed Calcs'!W33</f>
      </c>
      <c r="N32" s="109">
        <f t="shared" si="3"/>
      </c>
    </row>
    <row r="33" spans="1:14" s="30" customFormat="1" ht="12.75" thickBot="1">
      <c r="A33" s="126">
        <f>IF('Transactions--Detailed Calcs'!A34&lt;&gt;"",'Transactions--Detailed Calcs'!A34,"")</f>
      </c>
      <c r="B33" s="127">
        <f>IF(A33&lt;&gt;"",'Transactions--Detailed Calcs'!B34,"")</f>
      </c>
      <c r="C33" s="128">
        <f>IF(A33&lt;&gt;"",'Transactions--Detailed Calcs'!C34,"")</f>
      </c>
      <c r="D33" s="129">
        <f t="shared" si="4"/>
      </c>
      <c r="E33" s="130">
        <f>IF($A33&lt;&gt;"",'Transactions--Detailed Calcs'!K34,"")</f>
      </c>
      <c r="F33" s="131">
        <f>IF($A33&lt;&gt;"",'Transactions--Detailed Calcs'!S34,"")</f>
      </c>
      <c r="G33" s="132">
        <f t="shared" si="0"/>
      </c>
      <c r="H33" s="130">
        <f>IF($A33&lt;&gt;"",'Transactions--Detailed Calcs'!L34,"")</f>
      </c>
      <c r="I33" s="131">
        <f>IF($A33&lt;&gt;"",'Transactions--Detailed Calcs'!T34,"")</f>
      </c>
      <c r="J33" s="132">
        <f t="shared" si="1"/>
      </c>
      <c r="K33" s="133">
        <f t="shared" si="2"/>
      </c>
      <c r="L33" s="134">
        <f>'Transactions--Detailed Calcs'!O34</f>
      </c>
      <c r="M33" s="134">
        <f>'Transactions--Detailed Calcs'!W34</f>
      </c>
      <c r="N33" s="129">
        <f t="shared" si="3"/>
      </c>
    </row>
    <row r="34" spans="7:11" ht="15">
      <c r="G34" s="26"/>
      <c r="H34" s="72"/>
      <c r="J34" s="71"/>
      <c r="K34" s="71"/>
    </row>
  </sheetData>
  <sheetProtection formatCells="0" formatColumns="0" formatRows="0" insertRows="0" deleteRows="0" sort="0"/>
  <mergeCells count="11">
    <mergeCell ref="N9:N10"/>
    <mergeCell ref="K8:N8"/>
    <mergeCell ref="F1:G1"/>
    <mergeCell ref="H1:I1"/>
    <mergeCell ref="E8:G8"/>
    <mergeCell ref="H8:J8"/>
    <mergeCell ref="D9:D10"/>
    <mergeCell ref="A8:D8"/>
    <mergeCell ref="A9:A10"/>
    <mergeCell ref="B9:B10"/>
    <mergeCell ref="C9:C10"/>
  </mergeCells>
  <printOptions/>
  <pageMargins left="0.25" right="0.25" top="0.75" bottom="0.75" header="0.3" footer="0.3"/>
  <pageSetup fitToHeight="0" horizontalDpi="600" verticalDpi="600" orientation="landscape" paperSize="5" scale="80" r:id="rId1"/>
  <headerFooter>
    <oddHeader>&amp;C&amp;A</oddHeader>
    <oddFooter>&amp;L&amp;F
Version 1 Published MM/DD/CCYY&amp;R&amp;P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Naylor, Jeff</dc:creator>
  <cp:keywords/>
  <dc:description/>
  <cp:lastModifiedBy>Kilroy, Christina</cp:lastModifiedBy>
  <cp:lastPrinted>2015-06-16T14:12:47Z</cp:lastPrinted>
  <dcterms:created xsi:type="dcterms:W3CDTF">2014-12-08T17:48:43Z</dcterms:created>
  <dcterms:modified xsi:type="dcterms:W3CDTF">2015-07-02T17:49:05Z</dcterms:modified>
  <cp:category/>
  <cp:version/>
  <cp:contentType/>
  <cp:contentStatus/>
</cp:coreProperties>
</file>